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0" windowWidth="14505" windowHeight="9465" tabRatio="795"/>
  </bookViews>
  <sheets>
    <sheet name="11_004_17" sheetId="18" r:id="rId1"/>
    <sheet name="11_004_16" sheetId="17" r:id="rId2"/>
    <sheet name="11_004_15" sheetId="16" r:id="rId3"/>
    <sheet name="11_004_14" sheetId="15" r:id="rId4"/>
    <sheet name="11_004_13" sheetId="14" r:id="rId5"/>
    <sheet name="11_004_12" sheetId="13" r:id="rId6"/>
    <sheet name="11_004_11" sheetId="12" r:id="rId7"/>
    <sheet name="11_004_10" sheetId="11" r:id="rId8"/>
    <sheet name="11_004_09" sheetId="10" r:id="rId9"/>
    <sheet name="11_004_08" sheetId="9" r:id="rId10"/>
    <sheet name="11_004_07" sheetId="8" r:id="rId11"/>
    <sheet name="11_004_06" sheetId="5" r:id="rId12"/>
    <sheet name="11_004_05" sheetId="4" r:id="rId13"/>
    <sheet name="11_004_04" sheetId="3" r:id="rId14"/>
    <sheet name="11_004_03" sheetId="2" r:id="rId15"/>
    <sheet name="11_004_02" sheetId="1" r:id="rId16"/>
    <sheet name="11_004_01" sheetId="6" r:id="rId17"/>
    <sheet name="11_004_00" sheetId="7" r:id="rId18"/>
  </sheets>
  <definedNames>
    <definedName name="_Regression_Int" localSheetId="17" hidden="1">0</definedName>
    <definedName name="_Regression_Int" localSheetId="16" hidden="1">0</definedName>
    <definedName name="_Regression_Int" localSheetId="15" hidden="1">0</definedName>
    <definedName name="_Regression_Int" localSheetId="14" hidden="1">0</definedName>
    <definedName name="_Regression_Int" localSheetId="13" hidden="1">0</definedName>
    <definedName name="_Regression_Int" localSheetId="12" hidden="1">0</definedName>
    <definedName name="_Regression_Int" localSheetId="11" hidden="1">0</definedName>
    <definedName name="_Regression_Int" localSheetId="10" hidden="1">0</definedName>
    <definedName name="_Regression_Int" localSheetId="9" hidden="1">0</definedName>
    <definedName name="_Regression_Int" localSheetId="8" hidden="1">0</definedName>
    <definedName name="_Regression_Int" localSheetId="7" hidden="1">0</definedName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Regression_Int" localSheetId="0" hidden="1">0</definedName>
    <definedName name="_xlnm.Print_Area" localSheetId="17">'11_004_00'!$A$1:$F$39</definedName>
    <definedName name="_xlnm.Print_Area" localSheetId="16">'11_004_01'!$A$1:$F$39</definedName>
    <definedName name="_xlnm.Print_Area" localSheetId="15">'11_004_02'!$A$1:$F$42</definedName>
    <definedName name="_xlnm.Print_Area" localSheetId="14">'11_004_03'!$A$1:$F$42</definedName>
    <definedName name="_xlnm.Print_Area" localSheetId="13">'11_004_04'!$A$1:$F$42</definedName>
    <definedName name="_xlnm.Print_Area" localSheetId="12">'11_004_05'!$A$1:$F$42</definedName>
    <definedName name="_xlnm.Print_Area" localSheetId="11">'11_004_06'!$A$1:$F$42</definedName>
    <definedName name="_xlnm.Print_Area" localSheetId="10">'11_004_07'!$A$1:$F$42</definedName>
    <definedName name="_xlnm.Print_Area" localSheetId="9">'11_004_08'!$A$1:$F$42</definedName>
    <definedName name="_xlnm.Print_Area" localSheetId="8">'11_004_09'!$A$1:$F$42</definedName>
    <definedName name="_xlnm.Print_Area" localSheetId="7">'11_004_10'!$A$1:$F$42</definedName>
    <definedName name="_xlnm.Print_Area" localSheetId="6">'11_004_11'!$A$1:$F$43</definedName>
    <definedName name="_xlnm.Print_Area" localSheetId="5">'11_004_12'!$A$1:$F$43</definedName>
    <definedName name="_xlnm.Print_Area" localSheetId="4">'11_004_13'!$A$1:$F$43</definedName>
    <definedName name="_xlnm.Print_Area" localSheetId="3">'11_004_14'!$A$1:$F$43</definedName>
    <definedName name="_xlnm.Print_Area" localSheetId="2">'11_004_15'!$A$1:$F$43</definedName>
    <definedName name="_xlnm.Print_Area" localSheetId="1">'11_004_16'!$A$1:$F$43</definedName>
    <definedName name="_xlnm.Print_Area" localSheetId="0">'11_004_17'!$A$1:$E$43</definedName>
  </definedNames>
  <calcPr calcId="145621"/>
</workbook>
</file>

<file path=xl/calcChain.xml><?xml version="1.0" encoding="utf-8"?>
<calcChain xmlns="http://schemas.openxmlformats.org/spreadsheetml/2006/main">
  <c r="C11" i="1" l="1"/>
  <c r="D11" i="1"/>
  <c r="E13" i="1"/>
  <c r="E14" i="1"/>
  <c r="E15" i="1"/>
  <c r="E16" i="1"/>
  <c r="C13" i="1"/>
  <c r="D13" i="1"/>
  <c r="B14" i="1"/>
  <c r="C14" i="1"/>
  <c r="D14" i="1"/>
  <c r="C15" i="1"/>
  <c r="D15" i="1"/>
  <c r="B16" i="1"/>
  <c r="C16" i="1"/>
  <c r="D16" i="1"/>
  <c r="B19" i="1"/>
  <c r="B23" i="1"/>
  <c r="C19" i="1"/>
  <c r="F19" i="1"/>
  <c r="F17" i="1"/>
  <c r="C23" i="1"/>
  <c r="C17" i="1"/>
  <c r="C28" i="1"/>
  <c r="C30" i="1"/>
  <c r="C33" i="1"/>
  <c r="D19" i="1"/>
  <c r="D23" i="1"/>
  <c r="D17" i="1"/>
  <c r="E19" i="1"/>
  <c r="E23" i="1"/>
  <c r="E17" i="1"/>
  <c r="B21" i="1"/>
  <c r="C21" i="1"/>
  <c r="D21" i="1"/>
  <c r="E21" i="1"/>
  <c r="B22" i="1"/>
  <c r="C22" i="1"/>
  <c r="D22" i="1"/>
  <c r="E22" i="1"/>
  <c r="B24" i="1"/>
  <c r="C24" i="1"/>
  <c r="D24" i="1"/>
  <c r="E24" i="1"/>
  <c r="B26" i="1"/>
  <c r="C26" i="1"/>
  <c r="D26" i="1"/>
  <c r="E26" i="1"/>
  <c r="C27" i="1"/>
  <c r="D27" i="1"/>
  <c r="E27" i="1"/>
  <c r="B29" i="1"/>
  <c r="C29" i="1"/>
  <c r="D29" i="1"/>
  <c r="E29" i="1"/>
  <c r="C31" i="1"/>
  <c r="D31" i="1"/>
  <c r="E31" i="1"/>
  <c r="F27" i="1"/>
  <c r="E11" i="1"/>
  <c r="F11" i="1"/>
  <c r="F29" i="1"/>
  <c r="D28" i="1"/>
  <c r="D30" i="1"/>
  <c r="D33" i="1"/>
  <c r="D34" i="1"/>
  <c r="F24" i="1"/>
  <c r="F21" i="1"/>
  <c r="B17" i="1"/>
  <c r="B28" i="1"/>
  <c r="F16" i="1"/>
  <c r="F13" i="1"/>
  <c r="C35" i="1"/>
  <c r="C34" i="1"/>
  <c r="C36" i="1"/>
  <c r="D35" i="1"/>
  <c r="B30" i="1"/>
  <c r="E28" i="1"/>
  <c r="E30" i="1"/>
  <c r="E33" i="1"/>
  <c r="D36" i="1"/>
  <c r="F28" i="1"/>
  <c r="B33" i="1"/>
  <c r="F30" i="1"/>
  <c r="E35" i="1"/>
  <c r="E34" i="1"/>
  <c r="E36" i="1"/>
  <c r="B34" i="1"/>
  <c r="F33" i="1"/>
  <c r="B35" i="1"/>
  <c r="B36" i="1"/>
  <c r="F34" i="1"/>
  <c r="F35" i="1"/>
  <c r="F36" i="1"/>
</calcChain>
</file>

<file path=xl/sharedStrings.xml><?xml version="1.0" encoding="utf-8"?>
<sst xmlns="http://schemas.openxmlformats.org/spreadsheetml/2006/main" count="690" uniqueCount="56">
  <si>
    <t>Kostenart</t>
  </si>
  <si>
    <t>Kosten der allgemeinen Krankenhäuser nach Bettenzahl</t>
  </si>
  <si>
    <t>unter   100</t>
  </si>
  <si>
    <t>100 - 249</t>
  </si>
  <si>
    <t>250 - 499</t>
  </si>
  <si>
    <t>500 und mehr</t>
  </si>
  <si>
    <t>insgesamt</t>
  </si>
  <si>
    <t>in 1000 €</t>
  </si>
  <si>
    <t>Personalkosten zusammen</t>
  </si>
  <si>
    <t>davon:</t>
  </si>
  <si>
    <t>Ärztlicher Dienst</t>
  </si>
  <si>
    <t>Pflegedienst</t>
  </si>
  <si>
    <t>med.-techn. Dienst</t>
  </si>
  <si>
    <t>sonst. Personal</t>
  </si>
  <si>
    <t>Sachkosten zusammen</t>
  </si>
  <si>
    <t>Sachkosten (Materialaufwand)</t>
  </si>
  <si>
    <t>darunter:</t>
  </si>
  <si>
    <t>Lebensmittel</t>
  </si>
  <si>
    <t>med. Bedarf</t>
  </si>
  <si>
    <t>sonst. Sachkosten</t>
  </si>
  <si>
    <t>Zinsen und ähnliche Aufwendungen</t>
  </si>
  <si>
    <t>Steuern</t>
  </si>
  <si>
    <t>Kosten der Ausbildungsstätten</t>
  </si>
  <si>
    <t>Gesamtkosten</t>
  </si>
  <si>
    <t>Abzüge insgesamt</t>
  </si>
  <si>
    <t>Bereinigte Kosten:</t>
  </si>
  <si>
    <t xml:space="preserve">  insgesamt</t>
  </si>
  <si>
    <t xml:space="preserve">  je Fall</t>
  </si>
  <si>
    <t xml:space="preserve">  je Bett</t>
  </si>
  <si>
    <t>Datenquelle/Copyright:</t>
  </si>
  <si>
    <t>aufgrund der Angabe in 1000 € können Rundungs-</t>
  </si>
  <si>
    <t>Statistisches Landesamt Sachsen-Anhalt:</t>
  </si>
  <si>
    <t>differenzen entstehen</t>
  </si>
  <si>
    <t>Krankenhausstatistik, Teil III - Kostennachweis</t>
  </si>
  <si>
    <t>Zinsen für Betriebsmittelkredite</t>
  </si>
  <si>
    <t>Kosten des Krankenhauses zusammen</t>
  </si>
  <si>
    <t xml:space="preserve">  je Berechnungs-/
  Belegungstag</t>
  </si>
  <si>
    <t xml:space="preserve"> -</t>
  </si>
  <si>
    <t>-</t>
  </si>
  <si>
    <t>Statistisches Landesamt Sachsen-Anhalt, Halle (Saale), 2009</t>
  </si>
  <si>
    <t>Vervielfältigung und Verbreitung, auch auszugsweise, mit Quellenangabe gestattet.</t>
  </si>
  <si>
    <t>Statistisches Landesamt Sachsen-Anhalt, Halle (Saale), 2010:</t>
  </si>
  <si>
    <t>Krankenhausstatistik, Teil III - Kostennachweis.</t>
  </si>
  <si>
    <t>Statistisches Landesamt Sachsen-Anhalt, Halle (Saale), 2012:</t>
  </si>
  <si>
    <t>Statistisches Landesamt Sachsen-Anhalt, Halle (Saale), 2013:</t>
  </si>
  <si>
    <t xml:space="preserve">Vervielfältigung und Verbreitung, auch auszugsweise, </t>
  </si>
  <si>
    <t>mit Quellenangabe gestattet.</t>
  </si>
  <si>
    <t>Statistisches Landesamt Sachsen-Anhalt, Halle (Saale), 2015:</t>
  </si>
  <si>
    <t>Statistisches Landesamt Sachsen-Anhalt, Halle (Saale), 2016:</t>
  </si>
  <si>
    <t>aufgrund der Angabe in 1000 € können</t>
  </si>
  <si>
    <t>Rundungsdifferenzen entstehen</t>
  </si>
  <si>
    <t>Statistisches Landesamt Sachsen-Anhalt, Halle (Saale), 2017:</t>
  </si>
  <si>
    <t>Statistisches Landesamt Sachsen-Anhalt, Halle (Saale), 2018:</t>
  </si>
  <si>
    <t>Statistisches Landesamt Sachsen-Anhalt, Halle (Saale), 2019:</t>
  </si>
  <si>
    <t>unter   150</t>
  </si>
  <si>
    <t>150 - 499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</si>
</sst>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General_)"/>
    <numFmt numFmtId="185" formatCode="0.000&quot;     &quot;"/>
    <numFmt numFmtId="198" formatCode="#,##0.0"/>
  </numFmts>
  <fonts count="9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Futura LS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76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3">
    <xf numFmtId="176" fontId="0" fillId="0" borderId="0" xfId="0"/>
    <xf numFmtId="176" fontId="0" fillId="0" borderId="1" xfId="0" applyFont="1" applyBorder="1" applyAlignment="1"/>
    <xf numFmtId="176" fontId="0" fillId="0" borderId="1" xfId="0" applyBorder="1" applyAlignment="1"/>
    <xf numFmtId="176" fontId="3" fillId="0" borderId="1" xfId="1" applyNumberFormat="1" applyFont="1" applyFill="1" applyBorder="1" applyAlignment="1" applyProtection="1">
      <alignment horizontal="center" vertical="center" shrinkToFit="1"/>
    </xf>
    <xf numFmtId="176" fontId="0" fillId="0" borderId="0" xfId="0" applyFont="1" applyBorder="1"/>
    <xf numFmtId="176" fontId="0" fillId="0" borderId="0" xfId="0" applyFont="1"/>
    <xf numFmtId="176" fontId="4" fillId="0" borderId="0" xfId="0" applyFont="1"/>
    <xf numFmtId="176" fontId="4" fillId="0" borderId="0" xfId="0" applyFont="1" applyAlignment="1">
      <alignment horizontal="centerContinuous"/>
    </xf>
    <xf numFmtId="176" fontId="4" fillId="0" borderId="1" xfId="0" applyFont="1" applyBorder="1" applyAlignment="1" applyProtection="1">
      <alignment horizontal="left"/>
      <protection locked="0"/>
    </xf>
    <xf numFmtId="176" fontId="4" fillId="0" borderId="1" xfId="0" applyFont="1" applyBorder="1"/>
    <xf numFmtId="176" fontId="0" fillId="0" borderId="1" xfId="0" applyFont="1" applyBorder="1"/>
    <xf numFmtId="176" fontId="0" fillId="0" borderId="2" xfId="0" applyBorder="1" applyAlignment="1">
      <alignment horizontal="center" vertical="center" wrapText="1"/>
    </xf>
    <xf numFmtId="176" fontId="0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indent="1"/>
    </xf>
    <xf numFmtId="3" fontId="0" fillId="0" borderId="2" xfId="0" applyNumberFormat="1" applyFon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3" fontId="0" fillId="0" borderId="2" xfId="0" applyNumberFormat="1" applyFont="1" applyFill="1" applyBorder="1" applyAlignment="1">
      <alignment horizontal="right" vertical="center" indent="1"/>
    </xf>
    <xf numFmtId="3" fontId="7" fillId="0" borderId="2" xfId="0" applyNumberFormat="1" applyFont="1" applyBorder="1" applyAlignment="1">
      <alignment horizontal="right" vertical="center" indent="1"/>
    </xf>
    <xf numFmtId="198" fontId="0" fillId="0" borderId="2" xfId="0" applyNumberFormat="1" applyFont="1" applyBorder="1" applyAlignment="1">
      <alignment horizontal="right" vertical="center" indent="1"/>
    </xf>
    <xf numFmtId="176" fontId="2" fillId="0" borderId="0" xfId="0" applyFont="1" applyAlignment="1">
      <alignment vertical="center"/>
    </xf>
    <xf numFmtId="176" fontId="2" fillId="0" borderId="0" xfId="0" applyFont="1" applyAlignment="1"/>
    <xf numFmtId="176" fontId="0" fillId="0" borderId="0" xfId="0" applyFont="1" applyAlignment="1">
      <alignment vertical="center"/>
    </xf>
    <xf numFmtId="176" fontId="2" fillId="0" borderId="0" xfId="0" applyFont="1" applyAlignment="1">
      <alignment horizontal="left" vertical="center"/>
    </xf>
    <xf numFmtId="176" fontId="2" fillId="0" borderId="0" xfId="0" quotePrefix="1" applyFont="1" applyAlignment="1">
      <alignment vertical="center"/>
    </xf>
    <xf numFmtId="176" fontId="0" fillId="0" borderId="0" xfId="0" applyFont="1" applyAlignment="1"/>
    <xf numFmtId="176" fontId="0" fillId="0" borderId="0" xfId="0" applyAlignment="1"/>
    <xf numFmtId="176" fontId="5" fillId="0" borderId="2" xfId="0" applyFont="1" applyBorder="1" applyAlignment="1">
      <alignment vertical="center"/>
    </xf>
    <xf numFmtId="176" fontId="5" fillId="0" borderId="0" xfId="0" applyFont="1" applyAlignment="1">
      <alignment vertical="center"/>
    </xf>
    <xf numFmtId="176" fontId="0" fillId="0" borderId="2" xfId="0" applyFont="1" applyBorder="1" applyAlignment="1">
      <alignment vertical="center"/>
    </xf>
    <xf numFmtId="176" fontId="0" fillId="0" borderId="0" xfId="0" applyAlignment="1">
      <alignment vertical="center"/>
    </xf>
    <xf numFmtId="176" fontId="4" fillId="0" borderId="2" xfId="0" applyFont="1" applyBorder="1" applyAlignment="1" applyProtection="1">
      <alignment horizontal="left" vertical="center" wrapText="1"/>
      <protection locked="0"/>
    </xf>
    <xf numFmtId="176" fontId="6" fillId="0" borderId="2" xfId="0" applyFont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right" vertical="center"/>
    </xf>
    <xf numFmtId="176" fontId="0" fillId="0" borderId="2" xfId="0" applyFont="1" applyBorder="1" applyAlignment="1">
      <alignment vertical="center" wrapText="1"/>
    </xf>
    <xf numFmtId="176" fontId="5" fillId="0" borderId="2" xfId="0" applyFont="1" applyBorder="1" applyAlignment="1">
      <alignment vertical="center" wrapText="1"/>
    </xf>
    <xf numFmtId="176" fontId="5" fillId="0" borderId="2" xfId="0" applyFont="1" applyBorder="1" applyAlignment="1">
      <alignment horizontal="right" vertical="center" indent="1"/>
    </xf>
    <xf numFmtId="176" fontId="0" fillId="0" borderId="2" xfId="0" applyBorder="1" applyAlignment="1">
      <alignment horizontal="left" vertical="center" wrapText="1"/>
    </xf>
    <xf numFmtId="176" fontId="0" fillId="0" borderId="2" xfId="0" applyFont="1" applyBorder="1" applyAlignment="1">
      <alignment horizontal="left" vertical="center" indent="3"/>
    </xf>
    <xf numFmtId="2" fontId="0" fillId="0" borderId="2" xfId="0" applyNumberFormat="1" applyFont="1" applyBorder="1" applyAlignment="1">
      <alignment horizontal="left" vertical="center" indent="3"/>
    </xf>
    <xf numFmtId="176" fontId="4" fillId="0" borderId="2" xfId="0" applyFont="1" applyBorder="1" applyAlignment="1" applyProtection="1">
      <alignment horizontal="left" vertical="center" indent="3"/>
      <protection locked="0"/>
    </xf>
    <xf numFmtId="176" fontId="0" fillId="0" borderId="2" xfId="0" applyFont="1" applyBorder="1" applyAlignment="1">
      <alignment horizontal="left" vertical="center" wrapText="1" indent="3"/>
    </xf>
    <xf numFmtId="176" fontId="5" fillId="0" borderId="2" xfId="0" applyFont="1" applyBorder="1" applyAlignment="1">
      <alignment horizontal="left" vertical="center" indent="3"/>
    </xf>
    <xf numFmtId="185" fontId="0" fillId="0" borderId="2" xfId="0" applyNumberFormat="1" applyFont="1" applyBorder="1" applyAlignment="1">
      <alignment horizontal="left" vertical="center" indent="3"/>
    </xf>
    <xf numFmtId="185" fontId="0" fillId="0" borderId="2" xfId="0" applyNumberFormat="1" applyBorder="1" applyAlignment="1">
      <alignment horizontal="left" vertical="center" wrapText="1" indent="3"/>
    </xf>
    <xf numFmtId="185" fontId="7" fillId="0" borderId="2" xfId="0" applyNumberFormat="1" applyFont="1" applyBorder="1" applyAlignment="1">
      <alignment horizontal="left" vertical="center" wrapText="1" indent="3"/>
    </xf>
    <xf numFmtId="176" fontId="0" fillId="0" borderId="0" xfId="0" applyFill="1"/>
    <xf numFmtId="176" fontId="2" fillId="0" borderId="0" xfId="0" applyFont="1" applyAlignment="1">
      <alignment horizontal="left" vertical="center"/>
    </xf>
    <xf numFmtId="176" fontId="0" fillId="0" borderId="0" xfId="0" applyAlignment="1">
      <alignment vertical="center"/>
    </xf>
    <xf numFmtId="176" fontId="0" fillId="0" borderId="2" xfId="0" applyFont="1" applyBorder="1" applyAlignment="1">
      <alignment horizontal="center" vertical="center"/>
    </xf>
    <xf numFmtId="176" fontId="7" fillId="0" borderId="2" xfId="0" applyFont="1" applyBorder="1" applyAlignment="1">
      <alignment horizontal="center" vertical="center"/>
    </xf>
    <xf numFmtId="176" fontId="0" fillId="0" borderId="2" xfId="0" applyBorder="1" applyAlignment="1">
      <alignment horizontal="center" vertical="center"/>
    </xf>
    <xf numFmtId="176" fontId="8" fillId="0" borderId="0" xfId="0" applyFont="1" applyAlignment="1"/>
    <xf numFmtId="176" fontId="0" fillId="0" borderId="0" xfId="0" applyAlignme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1</xdr:row>
      <xdr:rowOff>123825</xdr:rowOff>
    </xdr:from>
    <xdr:to>
      <xdr:col>0</xdr:col>
      <xdr:colOff>1077997</xdr:colOff>
      <xdr:row>5</xdr:row>
      <xdr:rowOff>133350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3345" y="382905"/>
          <a:ext cx="102285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1266825</xdr:colOff>
      <xdr:row>1</xdr:row>
      <xdr:rowOff>133350</xdr:rowOff>
    </xdr:from>
    <xdr:to>
      <xdr:col>5</xdr:col>
      <xdr:colOff>0</xdr:colOff>
      <xdr:row>5</xdr:row>
      <xdr:rowOff>133350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04925" y="392430"/>
          <a:ext cx="5482601" cy="609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2017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1</xdr:row>
      <xdr:rowOff>123825</xdr:rowOff>
    </xdr:from>
    <xdr:to>
      <xdr:col>0</xdr:col>
      <xdr:colOff>1077997</xdr:colOff>
      <xdr:row>5</xdr:row>
      <xdr:rowOff>133350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85725" y="38100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1266825</xdr:colOff>
      <xdr:row>1</xdr:row>
      <xdr:rowOff>133350</xdr:rowOff>
    </xdr:from>
    <xdr:to>
      <xdr:col>5</xdr:col>
      <xdr:colOff>861061</xdr:colOff>
      <xdr:row>5</xdr:row>
      <xdr:rowOff>133350</xdr:rowOff>
    </xdr:to>
    <xdr:sp macro="" textlink="">
      <xdr:nvSpPr>
        <xdr:cNvPr id="9218" name="Text 3"/>
        <xdr:cNvSpPr txBox="1">
          <a:spLocks noChangeArrowheads="1"/>
        </xdr:cNvSpPr>
      </xdr:nvSpPr>
      <xdr:spPr bwMode="auto">
        <a:xfrm>
          <a:off x="1266825" y="390525"/>
          <a:ext cx="5343525" cy="609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2008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1</xdr:row>
      <xdr:rowOff>123825</xdr:rowOff>
    </xdr:from>
    <xdr:to>
      <xdr:col>0</xdr:col>
      <xdr:colOff>1077997</xdr:colOff>
      <xdr:row>5</xdr:row>
      <xdr:rowOff>133350</xdr:rowOff>
    </xdr:to>
    <xdr:sp macro="" textlink="">
      <xdr:nvSpPr>
        <xdr:cNvPr id="8193" name="Text 2"/>
        <xdr:cNvSpPr txBox="1">
          <a:spLocks noChangeArrowheads="1"/>
        </xdr:cNvSpPr>
      </xdr:nvSpPr>
      <xdr:spPr bwMode="auto">
        <a:xfrm>
          <a:off x="85725" y="38100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1266825</xdr:colOff>
      <xdr:row>1</xdr:row>
      <xdr:rowOff>133350</xdr:rowOff>
    </xdr:from>
    <xdr:to>
      <xdr:col>5</xdr:col>
      <xdr:colOff>861061</xdr:colOff>
      <xdr:row>5</xdr:row>
      <xdr:rowOff>133350</xdr:rowOff>
    </xdr:to>
    <xdr:sp macro="" textlink="">
      <xdr:nvSpPr>
        <xdr:cNvPr id="8194" name="Text 3"/>
        <xdr:cNvSpPr txBox="1">
          <a:spLocks noChangeArrowheads="1"/>
        </xdr:cNvSpPr>
      </xdr:nvSpPr>
      <xdr:spPr bwMode="auto">
        <a:xfrm>
          <a:off x="1266825" y="390525"/>
          <a:ext cx="5343525" cy="609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2007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1</xdr:row>
      <xdr:rowOff>114300</xdr:rowOff>
    </xdr:from>
    <xdr:to>
      <xdr:col>0</xdr:col>
      <xdr:colOff>1209745</xdr:colOff>
      <xdr:row>5</xdr:row>
      <xdr:rowOff>123825</xdr:rowOff>
    </xdr:to>
    <xdr:sp macro="" textlink="">
      <xdr:nvSpPr>
        <xdr:cNvPr id="5121" name="Text 2"/>
        <xdr:cNvSpPr txBox="1">
          <a:spLocks noChangeArrowheads="1"/>
        </xdr:cNvSpPr>
      </xdr:nvSpPr>
      <xdr:spPr bwMode="auto">
        <a:xfrm>
          <a:off x="209550" y="371475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1550670</xdr:colOff>
      <xdr:row>2</xdr:row>
      <xdr:rowOff>0</xdr:rowOff>
    </xdr:from>
    <xdr:to>
      <xdr:col>6</xdr:col>
      <xdr:colOff>3848</xdr:colOff>
      <xdr:row>5</xdr:row>
      <xdr:rowOff>142875</xdr:rowOff>
    </xdr:to>
    <xdr:sp macro="" textlink="">
      <xdr:nvSpPr>
        <xdr:cNvPr id="5122" name="Text 3"/>
        <xdr:cNvSpPr txBox="1">
          <a:spLocks noChangeArrowheads="1"/>
        </xdr:cNvSpPr>
      </xdr:nvSpPr>
      <xdr:spPr bwMode="auto">
        <a:xfrm>
          <a:off x="1552575" y="409575"/>
          <a:ext cx="51054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2006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1002033</xdr:colOff>
      <xdr:row>6</xdr:row>
      <xdr:rowOff>0</xdr:rowOff>
    </xdr:to>
    <xdr:sp macro="" textlink="">
      <xdr:nvSpPr>
        <xdr:cNvPr id="4097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142875</xdr:rowOff>
    </xdr:to>
    <xdr:sp macro="" textlink="">
      <xdr:nvSpPr>
        <xdr:cNvPr id="4098" name="Text 3"/>
        <xdr:cNvSpPr txBox="1">
          <a:spLocks noChangeArrowheads="1"/>
        </xdr:cNvSpPr>
      </xdr:nvSpPr>
      <xdr:spPr bwMode="auto">
        <a:xfrm>
          <a:off x="2085975" y="409575"/>
          <a:ext cx="45720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2005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1002033</xdr:colOff>
      <xdr:row>6</xdr:row>
      <xdr:rowOff>0</xdr:rowOff>
    </xdr:to>
    <xdr:sp macro="" textlink="">
      <xdr:nvSpPr>
        <xdr:cNvPr id="3073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142875</xdr:rowOff>
    </xdr:to>
    <xdr:sp macro="" textlink="">
      <xdr:nvSpPr>
        <xdr:cNvPr id="3074" name="Text 3"/>
        <xdr:cNvSpPr txBox="1">
          <a:spLocks noChangeArrowheads="1"/>
        </xdr:cNvSpPr>
      </xdr:nvSpPr>
      <xdr:spPr bwMode="auto">
        <a:xfrm>
          <a:off x="2085975" y="409575"/>
          <a:ext cx="45720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2004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1002033</xdr:colOff>
      <xdr:row>6</xdr:row>
      <xdr:rowOff>0</xdr:rowOff>
    </xdr:to>
    <xdr:sp macro="" textlink="">
      <xdr:nvSpPr>
        <xdr:cNvPr id="2049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142875</xdr:rowOff>
    </xdr:to>
    <xdr:sp macro="" textlink="">
      <xdr:nvSpPr>
        <xdr:cNvPr id="2050" name="Text 3"/>
        <xdr:cNvSpPr txBox="1">
          <a:spLocks noChangeArrowheads="1"/>
        </xdr:cNvSpPr>
      </xdr:nvSpPr>
      <xdr:spPr bwMode="auto">
        <a:xfrm>
          <a:off x="2085975" y="409575"/>
          <a:ext cx="45720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2003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1002033</xdr:colOff>
      <xdr:row>6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142875</xdr:rowOff>
    </xdr:to>
    <xdr:sp macro="" textlink="">
      <xdr:nvSpPr>
        <xdr:cNvPr id="1026" name="Text 3"/>
        <xdr:cNvSpPr txBox="1">
          <a:spLocks noChangeArrowheads="1"/>
        </xdr:cNvSpPr>
      </xdr:nvSpPr>
      <xdr:spPr bwMode="auto">
        <a:xfrm>
          <a:off x="2085975" y="409575"/>
          <a:ext cx="45720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2002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1002033</xdr:colOff>
      <xdr:row>6</xdr:row>
      <xdr:rowOff>0</xdr:rowOff>
    </xdr:to>
    <xdr:sp macro="" textlink="">
      <xdr:nvSpPr>
        <xdr:cNvPr id="6145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142875</xdr:rowOff>
    </xdr:to>
    <xdr:sp macro="" textlink="">
      <xdr:nvSpPr>
        <xdr:cNvPr id="6146" name="Text 3"/>
        <xdr:cNvSpPr txBox="1">
          <a:spLocks noChangeArrowheads="1"/>
        </xdr:cNvSpPr>
      </xdr:nvSpPr>
      <xdr:spPr bwMode="auto">
        <a:xfrm>
          <a:off x="2085975" y="409575"/>
          <a:ext cx="45720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2001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142875</xdr:rowOff>
    </xdr:from>
    <xdr:to>
      <xdr:col>0</xdr:col>
      <xdr:colOff>1002033</xdr:colOff>
      <xdr:row>6</xdr:row>
      <xdr:rowOff>0</xdr:rowOff>
    </xdr:to>
    <xdr:sp macro="" textlink="">
      <xdr:nvSpPr>
        <xdr:cNvPr id="7169" name="Text 2"/>
        <xdr:cNvSpPr txBox="1">
          <a:spLocks noChangeArrowheads="1"/>
        </xdr:cNvSpPr>
      </xdr:nvSpPr>
      <xdr:spPr bwMode="auto">
        <a:xfrm>
          <a:off x="0" y="40005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142875</xdr:rowOff>
    </xdr:to>
    <xdr:sp macro="" textlink="">
      <xdr:nvSpPr>
        <xdr:cNvPr id="7170" name="Text 3"/>
        <xdr:cNvSpPr txBox="1">
          <a:spLocks noChangeArrowheads="1"/>
        </xdr:cNvSpPr>
      </xdr:nvSpPr>
      <xdr:spPr bwMode="auto">
        <a:xfrm>
          <a:off x="2085975" y="409575"/>
          <a:ext cx="4572000" cy="600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1</xdr:row>
      <xdr:rowOff>123825</xdr:rowOff>
    </xdr:from>
    <xdr:to>
      <xdr:col>0</xdr:col>
      <xdr:colOff>1077997</xdr:colOff>
      <xdr:row>5</xdr:row>
      <xdr:rowOff>133350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3345" y="382905"/>
          <a:ext cx="102285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1266825</xdr:colOff>
      <xdr:row>1</xdr:row>
      <xdr:rowOff>133350</xdr:rowOff>
    </xdr:from>
    <xdr:to>
      <xdr:col>5</xdr:col>
      <xdr:colOff>861061</xdr:colOff>
      <xdr:row>5</xdr:row>
      <xdr:rowOff>133350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04925" y="392430"/>
          <a:ext cx="5482601" cy="609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1</xdr:row>
      <xdr:rowOff>123825</xdr:rowOff>
    </xdr:from>
    <xdr:to>
      <xdr:col>0</xdr:col>
      <xdr:colOff>1077997</xdr:colOff>
      <xdr:row>5</xdr:row>
      <xdr:rowOff>133350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3345" y="382905"/>
          <a:ext cx="102285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1266825</xdr:colOff>
      <xdr:row>1</xdr:row>
      <xdr:rowOff>133350</xdr:rowOff>
    </xdr:from>
    <xdr:to>
      <xdr:col>5</xdr:col>
      <xdr:colOff>861061</xdr:colOff>
      <xdr:row>5</xdr:row>
      <xdr:rowOff>133350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04925" y="392430"/>
          <a:ext cx="5482601" cy="609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2015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1</xdr:row>
      <xdr:rowOff>123825</xdr:rowOff>
    </xdr:from>
    <xdr:to>
      <xdr:col>0</xdr:col>
      <xdr:colOff>1077997</xdr:colOff>
      <xdr:row>5</xdr:row>
      <xdr:rowOff>133350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3345" y="382905"/>
          <a:ext cx="102285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1266825</xdr:colOff>
      <xdr:row>1</xdr:row>
      <xdr:rowOff>133350</xdr:rowOff>
    </xdr:from>
    <xdr:to>
      <xdr:col>5</xdr:col>
      <xdr:colOff>861061</xdr:colOff>
      <xdr:row>5</xdr:row>
      <xdr:rowOff>133350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04925" y="392430"/>
          <a:ext cx="5482601" cy="609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1</xdr:row>
      <xdr:rowOff>123825</xdr:rowOff>
    </xdr:from>
    <xdr:to>
      <xdr:col>0</xdr:col>
      <xdr:colOff>1077997</xdr:colOff>
      <xdr:row>5</xdr:row>
      <xdr:rowOff>133350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93345" y="382905"/>
          <a:ext cx="102285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1266825</xdr:colOff>
      <xdr:row>1</xdr:row>
      <xdr:rowOff>133350</xdr:rowOff>
    </xdr:from>
    <xdr:to>
      <xdr:col>5</xdr:col>
      <xdr:colOff>861061</xdr:colOff>
      <xdr:row>5</xdr:row>
      <xdr:rowOff>133350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04925" y="392430"/>
          <a:ext cx="5482601" cy="609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2013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1</xdr:row>
      <xdr:rowOff>123825</xdr:rowOff>
    </xdr:from>
    <xdr:to>
      <xdr:col>0</xdr:col>
      <xdr:colOff>1077997</xdr:colOff>
      <xdr:row>5</xdr:row>
      <xdr:rowOff>133350</xdr:rowOff>
    </xdr:to>
    <xdr:sp macro="" textlink="">
      <xdr:nvSpPr>
        <xdr:cNvPr id="13313" name="Text 2"/>
        <xdr:cNvSpPr txBox="1">
          <a:spLocks noChangeArrowheads="1"/>
        </xdr:cNvSpPr>
      </xdr:nvSpPr>
      <xdr:spPr bwMode="auto">
        <a:xfrm>
          <a:off x="85725" y="38100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1266825</xdr:colOff>
      <xdr:row>1</xdr:row>
      <xdr:rowOff>133350</xdr:rowOff>
    </xdr:from>
    <xdr:to>
      <xdr:col>5</xdr:col>
      <xdr:colOff>861061</xdr:colOff>
      <xdr:row>5</xdr:row>
      <xdr:rowOff>133350</xdr:rowOff>
    </xdr:to>
    <xdr:sp macro="" textlink="">
      <xdr:nvSpPr>
        <xdr:cNvPr id="13314" name="Text 3"/>
        <xdr:cNvSpPr txBox="1">
          <a:spLocks noChangeArrowheads="1"/>
        </xdr:cNvSpPr>
      </xdr:nvSpPr>
      <xdr:spPr bwMode="auto">
        <a:xfrm>
          <a:off x="1266825" y="390525"/>
          <a:ext cx="5343525" cy="609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2012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1</xdr:row>
      <xdr:rowOff>123825</xdr:rowOff>
    </xdr:from>
    <xdr:to>
      <xdr:col>0</xdr:col>
      <xdr:colOff>1077997</xdr:colOff>
      <xdr:row>5</xdr:row>
      <xdr:rowOff>133350</xdr:rowOff>
    </xdr:to>
    <xdr:sp macro="" textlink="">
      <xdr:nvSpPr>
        <xdr:cNvPr id="12289" name="Text 2"/>
        <xdr:cNvSpPr txBox="1">
          <a:spLocks noChangeArrowheads="1"/>
        </xdr:cNvSpPr>
      </xdr:nvSpPr>
      <xdr:spPr bwMode="auto">
        <a:xfrm>
          <a:off x="85725" y="38100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1266825</xdr:colOff>
      <xdr:row>1</xdr:row>
      <xdr:rowOff>133350</xdr:rowOff>
    </xdr:from>
    <xdr:to>
      <xdr:col>5</xdr:col>
      <xdr:colOff>861061</xdr:colOff>
      <xdr:row>5</xdr:row>
      <xdr:rowOff>133350</xdr:rowOff>
    </xdr:to>
    <xdr:sp macro="" textlink="">
      <xdr:nvSpPr>
        <xdr:cNvPr id="12290" name="Text 3"/>
        <xdr:cNvSpPr txBox="1">
          <a:spLocks noChangeArrowheads="1"/>
        </xdr:cNvSpPr>
      </xdr:nvSpPr>
      <xdr:spPr bwMode="auto">
        <a:xfrm>
          <a:off x="1266825" y="390525"/>
          <a:ext cx="5343525" cy="609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2011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1</xdr:row>
      <xdr:rowOff>123825</xdr:rowOff>
    </xdr:from>
    <xdr:to>
      <xdr:col>0</xdr:col>
      <xdr:colOff>1077997</xdr:colOff>
      <xdr:row>5</xdr:row>
      <xdr:rowOff>133350</xdr:rowOff>
    </xdr:to>
    <xdr:sp macro="" textlink="">
      <xdr:nvSpPr>
        <xdr:cNvPr id="11265" name="Text 2"/>
        <xdr:cNvSpPr txBox="1">
          <a:spLocks noChangeArrowheads="1"/>
        </xdr:cNvSpPr>
      </xdr:nvSpPr>
      <xdr:spPr bwMode="auto">
        <a:xfrm>
          <a:off x="85725" y="38100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1266825</xdr:colOff>
      <xdr:row>1</xdr:row>
      <xdr:rowOff>133350</xdr:rowOff>
    </xdr:from>
    <xdr:to>
      <xdr:col>5</xdr:col>
      <xdr:colOff>861061</xdr:colOff>
      <xdr:row>5</xdr:row>
      <xdr:rowOff>133350</xdr:rowOff>
    </xdr:to>
    <xdr:sp macro="" textlink="">
      <xdr:nvSpPr>
        <xdr:cNvPr id="11266" name="Text 3"/>
        <xdr:cNvSpPr txBox="1">
          <a:spLocks noChangeArrowheads="1"/>
        </xdr:cNvSpPr>
      </xdr:nvSpPr>
      <xdr:spPr bwMode="auto">
        <a:xfrm>
          <a:off x="1266825" y="390525"/>
          <a:ext cx="5343525" cy="609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2010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83820</xdr:colOff>
      <xdr:row>1</xdr:row>
      <xdr:rowOff>123825</xdr:rowOff>
    </xdr:from>
    <xdr:to>
      <xdr:col>0</xdr:col>
      <xdr:colOff>1077997</xdr:colOff>
      <xdr:row>5</xdr:row>
      <xdr:rowOff>133350</xdr:rowOff>
    </xdr:to>
    <xdr:sp macro="" textlink="">
      <xdr:nvSpPr>
        <xdr:cNvPr id="10241" name="Text 2"/>
        <xdr:cNvSpPr txBox="1">
          <a:spLocks noChangeArrowheads="1"/>
        </xdr:cNvSpPr>
      </xdr:nvSpPr>
      <xdr:spPr bwMode="auto">
        <a:xfrm>
          <a:off x="85725" y="381000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11.4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1266825</xdr:colOff>
      <xdr:row>1</xdr:row>
      <xdr:rowOff>133350</xdr:rowOff>
    </xdr:from>
    <xdr:to>
      <xdr:col>5</xdr:col>
      <xdr:colOff>861061</xdr:colOff>
      <xdr:row>5</xdr:row>
      <xdr:rowOff>133350</xdr:rowOff>
    </xdr:to>
    <xdr:sp macro="" textlink="">
      <xdr:nvSpPr>
        <xdr:cNvPr id="10242" name="Text 3"/>
        <xdr:cNvSpPr txBox="1">
          <a:spLocks noChangeArrowheads="1"/>
        </xdr:cNvSpPr>
      </xdr:nvSpPr>
      <xdr:spPr bwMode="auto">
        <a:xfrm>
          <a:off x="1266825" y="390525"/>
          <a:ext cx="5343525" cy="6096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Kosten der allgemeinen Krankenhäuser nach Kostenarten und Kranken- hausgrößenklassen, Land Sachsen-Anhalt,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E43"/>
  <sheetViews>
    <sheetView tabSelected="1" zoomScaleNormal="100" workbookViewId="0"/>
  </sheetViews>
  <sheetFormatPr baseColWidth="10" defaultColWidth="13.85546875" defaultRowHeight="12.75"/>
  <cols>
    <col min="1" max="1" width="31.28515625" customWidth="1"/>
    <col min="2" max="5" width="13.7109375" customWidth="1"/>
  </cols>
  <sheetData>
    <row r="1" spans="1:5" ht="20.45" customHeight="1">
      <c r="A1" s="1"/>
      <c r="B1" s="1"/>
      <c r="C1" s="1"/>
      <c r="D1" s="1"/>
      <c r="E1" s="2"/>
    </row>
    <row r="2" spans="1:5" ht="12" customHeight="1">
      <c r="A2" s="4"/>
      <c r="B2" s="4"/>
      <c r="C2" s="4"/>
      <c r="D2" s="4"/>
      <c r="E2" s="4"/>
    </row>
    <row r="3" spans="1:5" ht="12" customHeight="1">
      <c r="A3" s="5"/>
      <c r="B3" s="5"/>
      <c r="C3" s="5"/>
      <c r="D3" s="5"/>
      <c r="E3" s="5"/>
    </row>
    <row r="4" spans="1:5" ht="12" customHeight="1">
      <c r="A4" s="5"/>
      <c r="B4" s="5"/>
      <c r="C4" s="5"/>
      <c r="D4" s="5"/>
      <c r="E4" s="5"/>
    </row>
    <row r="5" spans="1:5" ht="12" customHeight="1">
      <c r="A5" s="6"/>
      <c r="B5" s="6"/>
      <c r="C5" s="5"/>
      <c r="D5" s="5"/>
      <c r="E5" s="5"/>
    </row>
    <row r="6" spans="1:5" ht="12" customHeight="1">
      <c r="A6" s="6"/>
      <c r="B6" s="6"/>
      <c r="C6" s="7"/>
      <c r="D6" s="7"/>
      <c r="E6" s="7"/>
    </row>
    <row r="7" spans="1:5" ht="12" customHeight="1">
      <c r="A7" s="8"/>
      <c r="B7" s="8"/>
      <c r="C7" s="9"/>
      <c r="D7" s="9"/>
      <c r="E7" s="9"/>
    </row>
    <row r="8" spans="1:5" ht="20.100000000000001" customHeight="1">
      <c r="A8" s="48" t="s">
        <v>0</v>
      </c>
      <c r="B8" s="48" t="s">
        <v>1</v>
      </c>
      <c r="C8" s="48"/>
      <c r="D8" s="48"/>
      <c r="E8" s="48"/>
    </row>
    <row r="9" spans="1:5" ht="20.100000000000001" customHeight="1">
      <c r="A9" s="48"/>
      <c r="B9" s="11" t="s">
        <v>54</v>
      </c>
      <c r="C9" s="12" t="s">
        <v>55</v>
      </c>
      <c r="D9" s="12" t="s">
        <v>5</v>
      </c>
      <c r="E9" s="12" t="s">
        <v>6</v>
      </c>
    </row>
    <row r="10" spans="1:5" ht="20.100000000000001" customHeight="1">
      <c r="A10" s="48"/>
      <c r="B10" s="49" t="s">
        <v>7</v>
      </c>
      <c r="C10" s="50"/>
      <c r="D10" s="50"/>
      <c r="E10" s="50"/>
    </row>
    <row r="11" spans="1:5" s="27" customFormat="1" ht="20.100000000000001" customHeight="1">
      <c r="A11" s="26" t="s">
        <v>8</v>
      </c>
      <c r="B11" s="13">
        <v>77306</v>
      </c>
      <c r="C11" s="13">
        <v>464161</v>
      </c>
      <c r="D11" s="13">
        <v>1114320</v>
      </c>
      <c r="E11" s="13">
        <v>1655787</v>
      </c>
    </row>
    <row r="12" spans="1:5" s="29" customFormat="1" ht="12.95" customHeight="1">
      <c r="A12" s="28" t="s">
        <v>9</v>
      </c>
      <c r="B12" s="14"/>
      <c r="C12" s="14"/>
      <c r="D12" s="14"/>
      <c r="E12" s="15"/>
    </row>
    <row r="13" spans="1:5" s="29" customFormat="1" ht="20.100000000000001" customHeight="1">
      <c r="A13" s="37" t="s">
        <v>10</v>
      </c>
      <c r="B13" s="14">
        <v>24093</v>
      </c>
      <c r="C13" s="14">
        <v>186429</v>
      </c>
      <c r="D13" s="14">
        <v>362970</v>
      </c>
      <c r="E13" s="16">
        <v>573492</v>
      </c>
    </row>
    <row r="14" spans="1:5" s="29" customFormat="1" ht="20.100000000000001" customHeight="1">
      <c r="A14" s="37" t="s">
        <v>11</v>
      </c>
      <c r="B14" s="14">
        <v>28142</v>
      </c>
      <c r="C14" s="14">
        <v>133697</v>
      </c>
      <c r="D14" s="14">
        <v>305738</v>
      </c>
      <c r="E14" s="16">
        <v>467578</v>
      </c>
    </row>
    <row r="15" spans="1:5" s="29" customFormat="1" ht="20.100000000000001" customHeight="1">
      <c r="A15" s="37" t="s">
        <v>12</v>
      </c>
      <c r="B15" s="14">
        <v>9035</v>
      </c>
      <c r="C15" s="14">
        <v>48425</v>
      </c>
      <c r="D15" s="14">
        <v>189413</v>
      </c>
      <c r="E15" s="16">
        <v>246873</v>
      </c>
    </row>
    <row r="16" spans="1:5" s="29" customFormat="1" ht="20.100000000000001" customHeight="1">
      <c r="A16" s="37" t="s">
        <v>13</v>
      </c>
      <c r="B16" s="14">
        <v>16036</v>
      </c>
      <c r="C16" s="14">
        <v>95610</v>
      </c>
      <c r="D16" s="14">
        <v>256198</v>
      </c>
      <c r="E16" s="16">
        <v>367844</v>
      </c>
    </row>
    <row r="17" spans="1:5" s="27" customFormat="1" ht="20.100000000000001" customHeight="1">
      <c r="A17" s="26" t="s">
        <v>14</v>
      </c>
      <c r="B17" s="13">
        <v>56116</v>
      </c>
      <c r="C17" s="13">
        <v>319392</v>
      </c>
      <c r="D17" s="13">
        <v>639552</v>
      </c>
      <c r="E17" s="13">
        <v>1015060</v>
      </c>
    </row>
    <row r="18" spans="1:5" s="29" customFormat="1" ht="12.95" customHeight="1">
      <c r="A18" s="28" t="s">
        <v>9</v>
      </c>
      <c r="B18" s="14"/>
      <c r="C18" s="15"/>
      <c r="D18" s="15"/>
      <c r="E18" s="14"/>
    </row>
    <row r="19" spans="1:5" s="29" customFormat="1" ht="20.100000000000001" customHeight="1">
      <c r="A19" s="38" t="s">
        <v>15</v>
      </c>
      <c r="B19" s="14">
        <v>37909</v>
      </c>
      <c r="C19" s="14">
        <v>204709</v>
      </c>
      <c r="D19" s="14">
        <v>486847</v>
      </c>
      <c r="E19" s="14">
        <v>729466</v>
      </c>
    </row>
    <row r="20" spans="1:5" s="29" customFormat="1" ht="12.95" customHeight="1">
      <c r="A20" s="37" t="s">
        <v>16</v>
      </c>
      <c r="B20" s="14"/>
      <c r="C20" s="14"/>
      <c r="D20" s="14"/>
      <c r="E20" s="14"/>
    </row>
    <row r="21" spans="1:5" s="29" customFormat="1" ht="20.100000000000001" customHeight="1">
      <c r="A21" s="37" t="s">
        <v>17</v>
      </c>
      <c r="B21" s="14">
        <v>4128</v>
      </c>
      <c r="C21" s="14">
        <v>20009</v>
      </c>
      <c r="D21" s="14">
        <v>30733</v>
      </c>
      <c r="E21" s="14">
        <v>54871</v>
      </c>
    </row>
    <row r="22" spans="1:5" s="29" customFormat="1" ht="20.100000000000001" customHeight="1">
      <c r="A22" s="37" t="s">
        <v>18</v>
      </c>
      <c r="B22" s="14">
        <v>26141</v>
      </c>
      <c r="C22" s="14">
        <v>136668</v>
      </c>
      <c r="D22" s="14">
        <v>360115</v>
      </c>
      <c r="E22" s="14">
        <v>522924</v>
      </c>
    </row>
    <row r="23" spans="1:5" s="29" customFormat="1" ht="20.100000000000001" customHeight="1">
      <c r="A23" s="37" t="s">
        <v>19</v>
      </c>
      <c r="B23" s="14">
        <v>18207</v>
      </c>
      <c r="C23" s="14">
        <v>114684</v>
      </c>
      <c r="D23" s="14">
        <v>152704</v>
      </c>
      <c r="E23" s="14">
        <v>285595</v>
      </c>
    </row>
    <row r="24" spans="1:5" s="29" customFormat="1" ht="20.100000000000001" customHeight="1">
      <c r="A24" s="36" t="s">
        <v>20</v>
      </c>
      <c r="B24" s="14">
        <v>551</v>
      </c>
      <c r="C24" s="14">
        <v>3963</v>
      </c>
      <c r="D24" s="14">
        <v>3109</v>
      </c>
      <c r="E24" s="14">
        <v>7623</v>
      </c>
    </row>
    <row r="25" spans="1:5" s="29" customFormat="1" ht="12.95" customHeight="1">
      <c r="A25" s="40" t="s">
        <v>16</v>
      </c>
      <c r="B25" s="14"/>
      <c r="C25" s="14"/>
      <c r="D25" s="14"/>
      <c r="E25" s="14"/>
    </row>
    <row r="26" spans="1:5" s="29" customFormat="1" ht="20.100000000000001" customHeight="1">
      <c r="A26" s="39" t="s">
        <v>34</v>
      </c>
      <c r="B26" s="14">
        <v>99</v>
      </c>
      <c r="C26" s="14">
        <v>1156</v>
      </c>
      <c r="D26" s="14">
        <v>227</v>
      </c>
      <c r="E26" s="14">
        <v>1482</v>
      </c>
    </row>
    <row r="27" spans="1:5" s="29" customFormat="1" ht="20.100000000000001" customHeight="1">
      <c r="A27" s="30" t="s">
        <v>21</v>
      </c>
      <c r="B27" s="14">
        <v>56</v>
      </c>
      <c r="C27" s="14">
        <v>2610</v>
      </c>
      <c r="D27" s="14">
        <v>1066</v>
      </c>
      <c r="E27" s="14">
        <v>3732</v>
      </c>
    </row>
    <row r="28" spans="1:5" s="27" customFormat="1" ht="40.15" customHeight="1">
      <c r="A28" s="31" t="s">
        <v>35</v>
      </c>
      <c r="B28" s="13">
        <v>134029</v>
      </c>
      <c r="C28" s="13">
        <v>790127</v>
      </c>
      <c r="D28" s="13">
        <v>1758046</v>
      </c>
      <c r="E28" s="13">
        <v>2682202</v>
      </c>
    </row>
    <row r="29" spans="1:5" s="29" customFormat="1" ht="20.100000000000001" customHeight="1">
      <c r="A29" s="33" t="s">
        <v>22</v>
      </c>
      <c r="B29" s="15">
        <v>435</v>
      </c>
      <c r="C29" s="14">
        <v>4919</v>
      </c>
      <c r="D29" s="14">
        <v>10930</v>
      </c>
      <c r="E29" s="14">
        <v>16284</v>
      </c>
    </row>
    <row r="30" spans="1:5" s="27" customFormat="1" ht="20.100000000000001" customHeight="1">
      <c r="A30" s="34" t="s">
        <v>23</v>
      </c>
      <c r="B30" s="13">
        <v>134464</v>
      </c>
      <c r="C30" s="13">
        <v>795045</v>
      </c>
      <c r="D30" s="13">
        <v>1768977</v>
      </c>
      <c r="E30" s="13">
        <v>2698486</v>
      </c>
    </row>
    <row r="31" spans="1:5" s="29" customFormat="1" ht="20.100000000000001" customHeight="1">
      <c r="A31" s="28" t="s">
        <v>24</v>
      </c>
      <c r="B31" s="17">
        <v>1112</v>
      </c>
      <c r="C31" s="17">
        <v>34949</v>
      </c>
      <c r="D31" s="17">
        <v>212744</v>
      </c>
      <c r="E31" s="17">
        <v>248805</v>
      </c>
    </row>
    <row r="32" spans="1:5" s="27" customFormat="1" ht="12.95" customHeight="1">
      <c r="A32" s="26" t="s">
        <v>25</v>
      </c>
      <c r="B32" s="35"/>
      <c r="C32" s="35"/>
      <c r="D32" s="35"/>
      <c r="E32" s="35"/>
    </row>
    <row r="33" spans="1:5" s="27" customFormat="1" ht="20.100000000000001" customHeight="1">
      <c r="A33" s="41" t="s">
        <v>26</v>
      </c>
      <c r="B33" s="13">
        <v>133352</v>
      </c>
      <c r="C33" s="13">
        <v>760096</v>
      </c>
      <c r="D33" s="13">
        <v>1556233</v>
      </c>
      <c r="E33" s="13">
        <v>2449681</v>
      </c>
    </row>
    <row r="34" spans="1:5" s="29" customFormat="1" ht="40.15" customHeight="1">
      <c r="A34" s="43" t="s">
        <v>36</v>
      </c>
      <c r="B34" s="18">
        <v>0.6</v>
      </c>
      <c r="C34" s="18">
        <v>0.6</v>
      </c>
      <c r="D34" s="18">
        <v>0.7</v>
      </c>
      <c r="E34" s="18">
        <v>0.6</v>
      </c>
    </row>
    <row r="35" spans="1:5" s="29" customFormat="1" ht="20.100000000000001" customHeight="1">
      <c r="A35" s="42" t="s">
        <v>27</v>
      </c>
      <c r="B35" s="18">
        <v>3.9</v>
      </c>
      <c r="C35" s="18">
        <v>3.2</v>
      </c>
      <c r="D35" s="18">
        <v>4.9000000000000004</v>
      </c>
      <c r="E35" s="18">
        <v>4.2</v>
      </c>
    </row>
    <row r="36" spans="1:5" s="29" customFormat="1" ht="20.100000000000001" customHeight="1">
      <c r="A36" s="42" t="s">
        <v>28</v>
      </c>
      <c r="B36" s="18">
        <v>152.9</v>
      </c>
      <c r="C36" s="18">
        <v>144.19999999999999</v>
      </c>
      <c r="D36" s="18">
        <v>188.5</v>
      </c>
      <c r="E36" s="18">
        <v>170.1</v>
      </c>
    </row>
    <row r="37" spans="1:5">
      <c r="A37" s="5"/>
      <c r="B37" s="5"/>
      <c r="C37" s="5"/>
      <c r="D37" s="5"/>
      <c r="E37" s="5"/>
    </row>
    <row r="38" spans="1:5" ht="12" customHeight="1">
      <c r="A38" s="19" t="s">
        <v>29</v>
      </c>
      <c r="B38" s="20"/>
      <c r="D38" s="20" t="s">
        <v>49</v>
      </c>
    </row>
    <row r="39" spans="1:5" ht="12" customHeight="1">
      <c r="A39" s="46" t="s">
        <v>53</v>
      </c>
      <c r="B39" s="47"/>
      <c r="C39" s="20"/>
      <c r="D39" s="20" t="s">
        <v>50</v>
      </c>
    </row>
    <row r="40" spans="1:5" ht="12" customHeight="1">
      <c r="A40" s="46" t="s">
        <v>42</v>
      </c>
      <c r="B40" s="47"/>
      <c r="C40" s="24"/>
    </row>
    <row r="41" spans="1:5" ht="12" customHeight="1">
      <c r="A41" s="46" t="s">
        <v>45</v>
      </c>
      <c r="B41" s="47"/>
      <c r="C41" s="22"/>
    </row>
    <row r="42" spans="1:5" ht="12" customHeight="1">
      <c r="A42" s="46" t="s">
        <v>46</v>
      </c>
      <c r="B42" s="47"/>
      <c r="C42" s="25"/>
    </row>
    <row r="43" spans="1:5" ht="12" customHeight="1"/>
  </sheetData>
  <mergeCells count="7">
    <mergeCell ref="A42:B42"/>
    <mergeCell ref="A8:A10"/>
    <mergeCell ref="B8:E8"/>
    <mergeCell ref="B10:E10"/>
    <mergeCell ref="A39:B39"/>
    <mergeCell ref="A40:B40"/>
    <mergeCell ref="A41:B41"/>
  </mergeCells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2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9" ht="20.45" customHeight="1">
      <c r="A1" s="1"/>
      <c r="B1" s="1"/>
      <c r="C1" s="1"/>
      <c r="D1" s="1"/>
      <c r="E1" s="2"/>
      <c r="F1" s="3"/>
    </row>
    <row r="2" spans="1:9" ht="12" customHeight="1">
      <c r="A2" s="4"/>
      <c r="B2" s="4"/>
      <c r="C2" s="4"/>
      <c r="D2" s="4"/>
      <c r="E2" s="4"/>
      <c r="F2" s="4"/>
    </row>
    <row r="3" spans="1:9" ht="12" customHeight="1">
      <c r="A3" s="5"/>
      <c r="B3" s="5"/>
      <c r="C3" s="5"/>
      <c r="D3" s="5"/>
      <c r="E3" s="5"/>
      <c r="F3" s="5"/>
    </row>
    <row r="4" spans="1:9" ht="12" customHeight="1">
      <c r="A4" s="5"/>
      <c r="B4" s="5"/>
      <c r="C4" s="5"/>
      <c r="D4" s="5"/>
      <c r="E4" s="5"/>
      <c r="F4" s="5"/>
    </row>
    <row r="5" spans="1:9" ht="12" customHeight="1">
      <c r="A5" s="6"/>
      <c r="B5" s="6"/>
      <c r="C5" s="5"/>
      <c r="D5" s="5"/>
      <c r="E5" s="5"/>
      <c r="F5" s="5"/>
    </row>
    <row r="6" spans="1:9" ht="12" customHeight="1">
      <c r="A6" s="6"/>
      <c r="B6" s="6"/>
      <c r="C6" s="7"/>
      <c r="D6" s="7"/>
      <c r="E6" s="7"/>
      <c r="F6" s="5"/>
    </row>
    <row r="7" spans="1:9" ht="12" customHeight="1">
      <c r="A7" s="8"/>
      <c r="B7" s="8"/>
      <c r="C7" s="9"/>
      <c r="D7" s="9"/>
      <c r="E7" s="9"/>
      <c r="F7" s="10"/>
    </row>
    <row r="8" spans="1:9" ht="20.100000000000001" customHeight="1">
      <c r="A8" s="48" t="s">
        <v>0</v>
      </c>
      <c r="B8" s="48" t="s">
        <v>1</v>
      </c>
      <c r="C8" s="48"/>
      <c r="D8" s="48"/>
      <c r="E8" s="48"/>
      <c r="F8" s="48"/>
      <c r="H8" s="45"/>
      <c r="I8" s="45"/>
    </row>
    <row r="9" spans="1:9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9" ht="20.100000000000001" customHeight="1">
      <c r="A10" s="48"/>
      <c r="B10" s="50" t="s">
        <v>7</v>
      </c>
      <c r="C10" s="50"/>
      <c r="D10" s="50"/>
      <c r="E10" s="50"/>
      <c r="F10" s="50"/>
    </row>
    <row r="11" spans="1:9" s="27" customFormat="1" ht="20.100000000000001" customHeight="1">
      <c r="A11" s="26" t="s">
        <v>8</v>
      </c>
      <c r="B11" s="13">
        <v>15749</v>
      </c>
      <c r="C11" s="13">
        <v>113303</v>
      </c>
      <c r="D11" s="13">
        <v>391827</v>
      </c>
      <c r="E11" s="13">
        <v>727671</v>
      </c>
      <c r="F11" s="13">
        <v>1248550</v>
      </c>
    </row>
    <row r="12" spans="1:9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9" s="29" customFormat="1" ht="20.100000000000001" customHeight="1">
      <c r="A13" s="37" t="s">
        <v>10</v>
      </c>
      <c r="B13" s="14">
        <v>2979</v>
      </c>
      <c r="C13" s="14">
        <v>34563</v>
      </c>
      <c r="D13" s="14">
        <v>112315</v>
      </c>
      <c r="E13" s="16">
        <v>203379</v>
      </c>
      <c r="F13" s="14">
        <v>353236</v>
      </c>
    </row>
    <row r="14" spans="1:9" s="29" customFormat="1" ht="20.100000000000001" customHeight="1">
      <c r="A14" s="37" t="s">
        <v>11</v>
      </c>
      <c r="B14" s="14">
        <v>7150</v>
      </c>
      <c r="C14" s="14">
        <v>41319</v>
      </c>
      <c r="D14" s="14">
        <v>133235</v>
      </c>
      <c r="E14" s="16">
        <v>223845</v>
      </c>
      <c r="F14" s="14">
        <v>405549</v>
      </c>
    </row>
    <row r="15" spans="1:9" s="29" customFormat="1" ht="20.100000000000001" customHeight="1">
      <c r="A15" s="37" t="s">
        <v>12</v>
      </c>
      <c r="B15" s="14">
        <v>2082</v>
      </c>
      <c r="C15" s="14">
        <v>14289</v>
      </c>
      <c r="D15" s="14">
        <v>45714</v>
      </c>
      <c r="E15" s="16">
        <v>128168</v>
      </c>
      <c r="F15" s="14">
        <v>190254</v>
      </c>
    </row>
    <row r="16" spans="1:9" s="29" customFormat="1" ht="20.100000000000001" customHeight="1">
      <c r="A16" s="37" t="s">
        <v>13</v>
      </c>
      <c r="B16" s="14">
        <v>3539</v>
      </c>
      <c r="C16" s="14">
        <v>23131</v>
      </c>
      <c r="D16" s="14">
        <v>100562</v>
      </c>
      <c r="E16" s="16">
        <v>172279</v>
      </c>
      <c r="F16" s="14">
        <v>299511</v>
      </c>
    </row>
    <row r="17" spans="1:7" s="27" customFormat="1" ht="20.100000000000001" customHeight="1">
      <c r="A17" s="26" t="s">
        <v>14</v>
      </c>
      <c r="B17" s="13">
        <v>7340</v>
      </c>
      <c r="C17" s="13">
        <v>98613</v>
      </c>
      <c r="D17" s="13">
        <v>240558</v>
      </c>
      <c r="E17" s="13">
        <v>449116</v>
      </c>
      <c r="F17" s="13">
        <v>795627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5205</v>
      </c>
      <c r="C19" s="14">
        <v>65913</v>
      </c>
      <c r="D19" s="14">
        <v>170568</v>
      </c>
      <c r="E19" s="14">
        <v>347255</v>
      </c>
      <c r="F19" s="14">
        <v>588940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697</v>
      </c>
      <c r="C21" s="14">
        <v>7121</v>
      </c>
      <c r="D21" s="14">
        <v>19929</v>
      </c>
      <c r="E21" s="14">
        <v>20874</v>
      </c>
      <c r="F21" s="14">
        <v>48621</v>
      </c>
    </row>
    <row r="22" spans="1:7" s="29" customFormat="1" ht="20.100000000000001" customHeight="1">
      <c r="A22" s="37" t="s">
        <v>18</v>
      </c>
      <c r="B22" s="14">
        <v>2864</v>
      </c>
      <c r="C22" s="14">
        <v>46176</v>
      </c>
      <c r="D22" s="14">
        <v>113870</v>
      </c>
      <c r="E22" s="14">
        <v>253356</v>
      </c>
      <c r="F22" s="14">
        <v>416266</v>
      </c>
    </row>
    <row r="23" spans="1:7" s="29" customFormat="1" ht="20.100000000000001" customHeight="1">
      <c r="A23" s="37" t="s">
        <v>19</v>
      </c>
      <c r="B23" s="14">
        <v>2135</v>
      </c>
      <c r="C23" s="14">
        <v>32700</v>
      </c>
      <c r="D23" s="14">
        <v>69989</v>
      </c>
      <c r="E23" s="14">
        <v>101862</v>
      </c>
      <c r="F23" s="14">
        <v>206687</v>
      </c>
    </row>
    <row r="24" spans="1:7" s="29" customFormat="1" ht="20.100000000000001" customHeight="1">
      <c r="A24" s="36" t="s">
        <v>20</v>
      </c>
      <c r="B24" s="14">
        <v>141</v>
      </c>
      <c r="C24" s="14">
        <v>590</v>
      </c>
      <c r="D24" s="14">
        <v>2528</v>
      </c>
      <c r="E24" s="14">
        <v>1572</v>
      </c>
      <c r="F24" s="14">
        <v>4831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v>13</v>
      </c>
      <c r="C26" s="14">
        <v>23</v>
      </c>
      <c r="D26" s="14">
        <v>858</v>
      </c>
      <c r="E26" s="14">
        <v>942</v>
      </c>
      <c r="F26" s="14">
        <v>1836</v>
      </c>
    </row>
    <row r="27" spans="1:7" s="29" customFormat="1" ht="20.100000000000001" customHeight="1">
      <c r="A27" s="30" t="s">
        <v>21</v>
      </c>
      <c r="B27" s="14">
        <v>41</v>
      </c>
      <c r="C27" s="14">
        <v>178</v>
      </c>
      <c r="D27" s="14">
        <v>1737</v>
      </c>
      <c r="E27" s="14">
        <v>782</v>
      </c>
      <c r="F27" s="14">
        <v>2738</v>
      </c>
    </row>
    <row r="28" spans="1:7" s="27" customFormat="1" ht="40.15" customHeight="1">
      <c r="A28" s="31" t="s">
        <v>35</v>
      </c>
      <c r="B28" s="13">
        <v>23271</v>
      </c>
      <c r="C28" s="13">
        <v>212684</v>
      </c>
      <c r="D28" s="13">
        <v>636649</v>
      </c>
      <c r="E28" s="13">
        <v>1179141</v>
      </c>
      <c r="F28" s="13">
        <v>2051746</v>
      </c>
      <c r="G28" s="32"/>
    </row>
    <row r="29" spans="1:7" s="29" customFormat="1" ht="20.100000000000001" customHeight="1">
      <c r="A29" s="33" t="s">
        <v>22</v>
      </c>
      <c r="B29" s="15">
        <v>256</v>
      </c>
      <c r="C29" s="14">
        <v>1124</v>
      </c>
      <c r="D29" s="14">
        <v>2660</v>
      </c>
      <c r="E29" s="14">
        <v>9802</v>
      </c>
      <c r="F29" s="14">
        <v>13842</v>
      </c>
    </row>
    <row r="30" spans="1:7" s="27" customFormat="1" ht="20.100000000000001" customHeight="1">
      <c r="A30" s="34" t="s">
        <v>23</v>
      </c>
      <c r="B30" s="13">
        <v>23528</v>
      </c>
      <c r="C30" s="13">
        <v>213808</v>
      </c>
      <c r="D30" s="13">
        <v>640191</v>
      </c>
      <c r="E30" s="13">
        <v>1190643</v>
      </c>
      <c r="F30" s="13">
        <v>2068170</v>
      </c>
    </row>
    <row r="31" spans="1:7" s="29" customFormat="1" ht="20.100000000000001" customHeight="1">
      <c r="A31" s="28" t="s">
        <v>24</v>
      </c>
      <c r="B31" s="17">
        <v>46</v>
      </c>
      <c r="C31" s="17">
        <v>6421</v>
      </c>
      <c r="D31" s="17">
        <v>32048</v>
      </c>
      <c r="E31" s="17">
        <v>151387</v>
      </c>
      <c r="F31" s="17">
        <v>189903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v>23481</v>
      </c>
      <c r="C33" s="13">
        <v>207387</v>
      </c>
      <c r="D33" s="13">
        <v>608143</v>
      </c>
      <c r="E33" s="13">
        <v>1039256</v>
      </c>
      <c r="F33" s="13">
        <v>1878267</v>
      </c>
    </row>
    <row r="34" spans="1:6" s="29" customFormat="1" ht="40.15" customHeight="1">
      <c r="A34" s="43" t="s">
        <v>36</v>
      </c>
      <c r="B34" s="18">
        <v>0.3</v>
      </c>
      <c r="C34" s="18">
        <v>0.4</v>
      </c>
      <c r="D34" s="18">
        <v>0.4</v>
      </c>
      <c r="E34" s="18">
        <v>0.5</v>
      </c>
      <c r="F34" s="18">
        <v>0.4</v>
      </c>
    </row>
    <row r="35" spans="1:6" s="29" customFormat="1" ht="20.100000000000001" customHeight="1">
      <c r="A35" s="42" t="s">
        <v>27</v>
      </c>
      <c r="B35" s="18">
        <v>3.8</v>
      </c>
      <c r="C35" s="18">
        <v>3.3</v>
      </c>
      <c r="D35" s="18">
        <v>2.9</v>
      </c>
      <c r="E35" s="18">
        <v>3.6</v>
      </c>
      <c r="F35" s="18">
        <v>3.3</v>
      </c>
    </row>
    <row r="36" spans="1:6" s="29" customFormat="1" ht="20.100000000000001" customHeight="1">
      <c r="A36" s="42" t="s">
        <v>28</v>
      </c>
      <c r="B36" s="18">
        <v>81.5</v>
      </c>
      <c r="C36" s="18">
        <v>105.4</v>
      </c>
      <c r="D36" s="18">
        <v>113.2</v>
      </c>
      <c r="E36" s="18">
        <v>135.1</v>
      </c>
      <c r="F36" s="18">
        <v>122.6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</row>
    <row r="39" spans="1:6" ht="12" customHeight="1">
      <c r="A39" s="46" t="s">
        <v>41</v>
      </c>
      <c r="B39" s="47"/>
      <c r="C39" s="20"/>
    </row>
    <row r="40" spans="1:6" ht="12" customHeight="1">
      <c r="A40" s="19" t="s">
        <v>42</v>
      </c>
      <c r="B40" s="19"/>
      <c r="C40" s="24"/>
    </row>
    <row r="41" spans="1:6">
      <c r="A41" s="51" t="s">
        <v>40</v>
      </c>
      <c r="B41" s="52"/>
      <c r="C41" s="52"/>
    </row>
    <row r="42" spans="1:6">
      <c r="B42" s="25"/>
      <c r="C42" s="25"/>
    </row>
  </sheetData>
  <mergeCells count="5">
    <mergeCell ref="A41:C41"/>
    <mergeCell ref="A8:A10"/>
    <mergeCell ref="B8:F8"/>
    <mergeCell ref="B10:F10"/>
    <mergeCell ref="A39:B39"/>
  </mergeCells>
  <phoneticPr fontId="2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2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9" ht="20.45" customHeight="1">
      <c r="A1" s="1"/>
      <c r="B1" s="1"/>
      <c r="C1" s="1"/>
      <c r="D1" s="1"/>
      <c r="E1" s="2"/>
      <c r="F1" s="3"/>
    </row>
    <row r="2" spans="1:9" ht="12" customHeight="1">
      <c r="A2" s="4"/>
      <c r="B2" s="4"/>
      <c r="C2" s="4"/>
      <c r="D2" s="4"/>
      <c r="E2" s="4"/>
      <c r="F2" s="4"/>
    </row>
    <row r="3" spans="1:9" ht="12" customHeight="1">
      <c r="A3" s="5"/>
      <c r="B3" s="5"/>
      <c r="C3" s="5"/>
      <c r="D3" s="5"/>
      <c r="E3" s="5"/>
      <c r="F3" s="5"/>
    </row>
    <row r="4" spans="1:9" ht="12" customHeight="1">
      <c r="A4" s="5"/>
      <c r="B4" s="5"/>
      <c r="C4" s="5"/>
      <c r="D4" s="5"/>
      <c r="E4" s="5"/>
      <c r="F4" s="5"/>
    </row>
    <row r="5" spans="1:9" ht="12" customHeight="1">
      <c r="A5" s="6"/>
      <c r="B5" s="6"/>
      <c r="C5" s="5"/>
      <c r="D5" s="5"/>
      <c r="E5" s="5"/>
      <c r="F5" s="5"/>
    </row>
    <row r="6" spans="1:9" ht="12" customHeight="1">
      <c r="A6" s="6"/>
      <c r="B6" s="6"/>
      <c r="C6" s="7"/>
      <c r="D6" s="7"/>
      <c r="E6" s="7"/>
      <c r="F6" s="5"/>
    </row>
    <row r="7" spans="1:9" ht="12" customHeight="1">
      <c r="A7" s="8"/>
      <c r="B7" s="8"/>
      <c r="C7" s="9"/>
      <c r="D7" s="9"/>
      <c r="E7" s="9"/>
      <c r="F7" s="10"/>
    </row>
    <row r="8" spans="1:9" ht="20.100000000000001" customHeight="1">
      <c r="A8" s="48" t="s">
        <v>0</v>
      </c>
      <c r="B8" s="48" t="s">
        <v>1</v>
      </c>
      <c r="C8" s="48"/>
      <c r="D8" s="48"/>
      <c r="E8" s="48"/>
      <c r="F8" s="48"/>
      <c r="H8" s="45"/>
      <c r="I8" s="45"/>
    </row>
    <row r="9" spans="1:9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9" ht="20.100000000000001" customHeight="1">
      <c r="A10" s="48"/>
      <c r="B10" s="50" t="s">
        <v>7</v>
      </c>
      <c r="C10" s="50"/>
      <c r="D10" s="50"/>
      <c r="E10" s="50"/>
      <c r="F10" s="50"/>
    </row>
    <row r="11" spans="1:9" s="27" customFormat="1" ht="20.100000000000001" customHeight="1">
      <c r="A11" s="26" t="s">
        <v>8</v>
      </c>
      <c r="B11" s="13">
        <v>15934</v>
      </c>
      <c r="C11" s="13">
        <v>126644</v>
      </c>
      <c r="D11" s="13">
        <v>345739</v>
      </c>
      <c r="E11" s="13">
        <v>731912</v>
      </c>
      <c r="F11" s="13">
        <v>1220229</v>
      </c>
    </row>
    <row r="12" spans="1:9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9" s="29" customFormat="1" ht="20.100000000000001" customHeight="1">
      <c r="A13" s="37" t="s">
        <v>10</v>
      </c>
      <c r="B13" s="14">
        <v>3047</v>
      </c>
      <c r="C13" s="14">
        <v>37640</v>
      </c>
      <c r="D13" s="14">
        <v>97092</v>
      </c>
      <c r="E13" s="16">
        <v>203338</v>
      </c>
      <c r="F13" s="14">
        <v>341118</v>
      </c>
    </row>
    <row r="14" spans="1:9" s="29" customFormat="1" ht="20.100000000000001" customHeight="1">
      <c r="A14" s="37" t="s">
        <v>11</v>
      </c>
      <c r="B14" s="14">
        <v>7409</v>
      </c>
      <c r="C14" s="14">
        <v>47039</v>
      </c>
      <c r="D14" s="14">
        <v>115360</v>
      </c>
      <c r="E14" s="16">
        <v>227850</v>
      </c>
      <c r="F14" s="14">
        <v>397659</v>
      </c>
    </row>
    <row r="15" spans="1:9" s="29" customFormat="1" ht="20.100000000000001" customHeight="1">
      <c r="A15" s="37" t="s">
        <v>12</v>
      </c>
      <c r="B15" s="14">
        <v>2063</v>
      </c>
      <c r="C15" s="14">
        <v>15501</v>
      </c>
      <c r="D15" s="14">
        <v>40786</v>
      </c>
      <c r="E15" s="16">
        <v>125443</v>
      </c>
      <c r="F15" s="14">
        <v>183793</v>
      </c>
    </row>
    <row r="16" spans="1:9" s="29" customFormat="1" ht="20.100000000000001" customHeight="1">
      <c r="A16" s="37" t="s">
        <v>13</v>
      </c>
      <c r="B16" s="14">
        <v>3415</v>
      </c>
      <c r="C16" s="14">
        <v>26464</v>
      </c>
      <c r="D16" s="14">
        <v>92501</v>
      </c>
      <c r="E16" s="16">
        <v>175281</v>
      </c>
      <c r="F16" s="14">
        <v>297660</v>
      </c>
    </row>
    <row r="17" spans="1:7" s="27" customFormat="1" ht="20.100000000000001" customHeight="1">
      <c r="A17" s="26" t="s">
        <v>14</v>
      </c>
      <c r="B17" s="13">
        <v>8630</v>
      </c>
      <c r="C17" s="13">
        <v>101632</v>
      </c>
      <c r="D17" s="13">
        <v>200482</v>
      </c>
      <c r="E17" s="13">
        <v>467524</v>
      </c>
      <c r="F17" s="13">
        <v>778267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5954</v>
      </c>
      <c r="C19" s="14">
        <v>67933</v>
      </c>
      <c r="D19" s="14">
        <v>142650</v>
      </c>
      <c r="E19" s="14">
        <v>355662</v>
      </c>
      <c r="F19" s="14">
        <v>572200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693</v>
      </c>
      <c r="C21" s="14">
        <v>7585</v>
      </c>
      <c r="D21" s="14">
        <v>18298</v>
      </c>
      <c r="E21" s="14">
        <v>20451</v>
      </c>
      <c r="F21" s="14">
        <v>47026</v>
      </c>
    </row>
    <row r="22" spans="1:7" s="29" customFormat="1" ht="20.100000000000001" customHeight="1">
      <c r="A22" s="37" t="s">
        <v>18</v>
      </c>
      <c r="B22" s="14">
        <v>3679</v>
      </c>
      <c r="C22" s="14">
        <v>48031</v>
      </c>
      <c r="D22" s="14">
        <v>94533</v>
      </c>
      <c r="E22" s="14">
        <v>257856</v>
      </c>
      <c r="F22" s="14">
        <v>404099</v>
      </c>
    </row>
    <row r="23" spans="1:7" s="29" customFormat="1" ht="20.100000000000001" customHeight="1">
      <c r="A23" s="37" t="s">
        <v>19</v>
      </c>
      <c r="B23" s="14">
        <v>2675</v>
      </c>
      <c r="C23" s="14">
        <v>33699</v>
      </c>
      <c r="D23" s="14">
        <v>57832</v>
      </c>
      <c r="E23" s="14">
        <v>111861</v>
      </c>
      <c r="F23" s="14">
        <v>206067</v>
      </c>
    </row>
    <row r="24" spans="1:7" s="29" customFormat="1" ht="20.100000000000001" customHeight="1">
      <c r="A24" s="36" t="s">
        <v>20</v>
      </c>
      <c r="B24" s="14">
        <v>636</v>
      </c>
      <c r="C24" s="14">
        <v>596</v>
      </c>
      <c r="D24" s="14">
        <v>1390</v>
      </c>
      <c r="E24" s="14">
        <v>1697</v>
      </c>
      <c r="F24" s="14">
        <v>4321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v>24</v>
      </c>
      <c r="C26" s="14">
        <v>258</v>
      </c>
      <c r="D26" s="14">
        <v>455</v>
      </c>
      <c r="E26" s="14">
        <v>1196</v>
      </c>
      <c r="F26" s="14">
        <v>1933</v>
      </c>
    </row>
    <row r="27" spans="1:7" s="29" customFormat="1" ht="20.100000000000001" customHeight="1">
      <c r="A27" s="30" t="s">
        <v>21</v>
      </c>
      <c r="B27" s="14">
        <v>39</v>
      </c>
      <c r="C27" s="14">
        <v>1233</v>
      </c>
      <c r="D27" s="14">
        <v>832</v>
      </c>
      <c r="E27" s="14">
        <v>1164</v>
      </c>
      <c r="F27" s="14">
        <v>3269</v>
      </c>
    </row>
    <row r="28" spans="1:7" s="27" customFormat="1" ht="40.15" customHeight="1">
      <c r="A28" s="31" t="s">
        <v>35</v>
      </c>
      <c r="B28" s="13">
        <v>25240</v>
      </c>
      <c r="C28" s="13">
        <v>230106</v>
      </c>
      <c r="D28" s="13">
        <v>548444</v>
      </c>
      <c r="E28" s="13">
        <v>1202297</v>
      </c>
      <c r="F28" s="13">
        <v>2006086</v>
      </c>
      <c r="G28" s="32"/>
    </row>
    <row r="29" spans="1:7" s="29" customFormat="1" ht="20.100000000000001" customHeight="1">
      <c r="A29" s="33" t="s">
        <v>22</v>
      </c>
      <c r="B29" s="15">
        <v>23</v>
      </c>
      <c r="C29" s="14">
        <v>1650</v>
      </c>
      <c r="D29" s="14">
        <v>2023</v>
      </c>
      <c r="E29" s="14">
        <v>8386</v>
      </c>
      <c r="F29" s="14">
        <v>12082</v>
      </c>
    </row>
    <row r="30" spans="1:7" s="27" customFormat="1" ht="20.100000000000001" customHeight="1">
      <c r="A30" s="34" t="s">
        <v>23</v>
      </c>
      <c r="B30" s="13">
        <v>25262</v>
      </c>
      <c r="C30" s="13">
        <v>231756</v>
      </c>
      <c r="D30" s="13">
        <v>551130</v>
      </c>
      <c r="E30" s="13">
        <v>1212322</v>
      </c>
      <c r="F30" s="13">
        <v>2020469</v>
      </c>
    </row>
    <row r="31" spans="1:7" s="29" customFormat="1" ht="20.100000000000001" customHeight="1">
      <c r="A31" s="28" t="s">
        <v>24</v>
      </c>
      <c r="B31" s="17">
        <v>38</v>
      </c>
      <c r="C31" s="17">
        <v>7664</v>
      </c>
      <c r="D31" s="17">
        <v>25653</v>
      </c>
      <c r="E31" s="17">
        <v>142792</v>
      </c>
      <c r="F31" s="17">
        <v>176147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v>25224</v>
      </c>
      <c r="C33" s="13">
        <v>224092</v>
      </c>
      <c r="D33" s="13">
        <v>525477</v>
      </c>
      <c r="E33" s="13">
        <v>1069530</v>
      </c>
      <c r="F33" s="13">
        <v>1844322</v>
      </c>
    </row>
    <row r="34" spans="1:6" s="29" customFormat="1" ht="40.15" customHeight="1">
      <c r="A34" s="43" t="s">
        <v>36</v>
      </c>
      <c r="B34" s="18">
        <v>0.3</v>
      </c>
      <c r="C34" s="18">
        <v>0.4</v>
      </c>
      <c r="D34" s="18">
        <v>0.4</v>
      </c>
      <c r="E34" s="18">
        <v>0.5</v>
      </c>
      <c r="F34" s="18">
        <v>0.4</v>
      </c>
    </row>
    <row r="35" spans="1:6" s="29" customFormat="1" ht="20.100000000000001" customHeight="1">
      <c r="A35" s="42" t="s">
        <v>27</v>
      </c>
      <c r="B35" s="18">
        <v>4.0999999999999996</v>
      </c>
      <c r="C35" s="18">
        <v>3</v>
      </c>
      <c r="D35" s="18">
        <v>2.9</v>
      </c>
      <c r="E35" s="18">
        <v>3.6</v>
      </c>
      <c r="F35" s="18">
        <v>3.3</v>
      </c>
    </row>
    <row r="36" spans="1:6" s="29" customFormat="1" ht="20.100000000000001" customHeight="1">
      <c r="A36" s="42" t="s">
        <v>28</v>
      </c>
      <c r="B36" s="18">
        <v>85.5</v>
      </c>
      <c r="C36" s="18">
        <v>104.3</v>
      </c>
      <c r="D36" s="18">
        <v>109.6</v>
      </c>
      <c r="E36" s="18">
        <v>130.4</v>
      </c>
      <c r="F36" s="18">
        <v>119.5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</row>
    <row r="39" spans="1:6" ht="12" customHeight="1">
      <c r="A39" s="46" t="s">
        <v>39</v>
      </c>
      <c r="B39" s="47"/>
      <c r="C39" s="20"/>
    </row>
    <row r="40" spans="1:6" ht="12" customHeight="1">
      <c r="A40" s="19" t="s">
        <v>33</v>
      </c>
      <c r="B40" s="19"/>
      <c r="C40" s="24"/>
    </row>
    <row r="41" spans="1:6">
      <c r="B41" s="25"/>
      <c r="C41" s="25"/>
    </row>
    <row r="42" spans="1:6">
      <c r="B42" s="25"/>
      <c r="C42" s="25"/>
    </row>
  </sheetData>
  <mergeCells count="4">
    <mergeCell ref="A8:A10"/>
    <mergeCell ref="B8:F8"/>
    <mergeCell ref="B10:F10"/>
    <mergeCell ref="A39:B39"/>
  </mergeCells>
  <phoneticPr fontId="2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2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9" ht="20.45" customHeight="1">
      <c r="A1" s="1"/>
      <c r="B1" s="1"/>
      <c r="C1" s="1"/>
      <c r="D1" s="1"/>
      <c r="E1" s="2"/>
      <c r="F1" s="3"/>
    </row>
    <row r="2" spans="1:9" ht="12" customHeight="1">
      <c r="A2" s="4"/>
      <c r="B2" s="4"/>
      <c r="C2" s="4"/>
      <c r="D2" s="4"/>
      <c r="E2" s="4"/>
      <c r="F2" s="4"/>
    </row>
    <row r="3" spans="1:9" ht="12" customHeight="1">
      <c r="A3" s="5"/>
      <c r="B3" s="5"/>
      <c r="C3" s="5"/>
      <c r="D3" s="5"/>
      <c r="E3" s="5"/>
      <c r="F3" s="5"/>
    </row>
    <row r="4" spans="1:9" ht="12" customHeight="1">
      <c r="A4" s="5"/>
      <c r="B4" s="5"/>
      <c r="C4" s="5"/>
      <c r="D4" s="5"/>
      <c r="E4" s="5"/>
      <c r="F4" s="5"/>
    </row>
    <row r="5" spans="1:9" ht="12" customHeight="1">
      <c r="A5" s="6"/>
      <c r="B5" s="6"/>
      <c r="C5" s="5"/>
      <c r="D5" s="5"/>
      <c r="E5" s="5"/>
      <c r="F5" s="5"/>
    </row>
    <row r="6" spans="1:9" ht="12" customHeight="1">
      <c r="A6" s="6"/>
      <c r="B6" s="6"/>
      <c r="C6" s="7"/>
      <c r="D6" s="7"/>
      <c r="E6" s="7"/>
      <c r="F6" s="5"/>
    </row>
    <row r="7" spans="1:9" ht="12" customHeight="1">
      <c r="A7" s="8"/>
      <c r="B7" s="8"/>
      <c r="C7" s="9"/>
      <c r="D7" s="9"/>
      <c r="E7" s="9"/>
      <c r="F7" s="10"/>
    </row>
    <row r="8" spans="1:9" ht="20.100000000000001" customHeight="1">
      <c r="A8" s="48" t="s">
        <v>0</v>
      </c>
      <c r="B8" s="48" t="s">
        <v>1</v>
      </c>
      <c r="C8" s="48"/>
      <c r="D8" s="48"/>
      <c r="E8" s="48"/>
      <c r="F8" s="48"/>
      <c r="H8" s="45"/>
      <c r="I8" s="45"/>
    </row>
    <row r="9" spans="1:9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9" ht="20.100000000000001" customHeight="1">
      <c r="A10" s="48"/>
      <c r="B10" s="50" t="s">
        <v>7</v>
      </c>
      <c r="C10" s="50"/>
      <c r="D10" s="50"/>
      <c r="E10" s="50"/>
      <c r="F10" s="50"/>
    </row>
    <row r="11" spans="1:9" s="27" customFormat="1" ht="20.100000000000001" customHeight="1">
      <c r="A11" s="26" t="s">
        <v>8</v>
      </c>
      <c r="B11" s="13">
        <v>16110</v>
      </c>
      <c r="C11" s="13">
        <v>124275</v>
      </c>
      <c r="D11" s="13">
        <v>338381</v>
      </c>
      <c r="E11" s="13">
        <v>729190</v>
      </c>
      <c r="F11" s="13">
        <v>1207955</v>
      </c>
    </row>
    <row r="12" spans="1:9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9" s="29" customFormat="1" ht="20.100000000000001" customHeight="1">
      <c r="A13" s="37" t="s">
        <v>10</v>
      </c>
      <c r="B13" s="14">
        <v>2994</v>
      </c>
      <c r="C13" s="14">
        <v>34630</v>
      </c>
      <c r="D13" s="14">
        <v>90286</v>
      </c>
      <c r="E13" s="16">
        <v>188666</v>
      </c>
      <c r="F13" s="14">
        <v>316575</v>
      </c>
    </row>
    <row r="14" spans="1:9" s="29" customFormat="1" ht="20.100000000000001" customHeight="1">
      <c r="A14" s="37" t="s">
        <v>11</v>
      </c>
      <c r="B14" s="14">
        <v>7062</v>
      </c>
      <c r="C14" s="14">
        <v>47219</v>
      </c>
      <c r="D14" s="14">
        <v>119518</v>
      </c>
      <c r="E14" s="16">
        <v>232860</v>
      </c>
      <c r="F14" s="14">
        <v>406657</v>
      </c>
    </row>
    <row r="15" spans="1:9" s="29" customFormat="1" ht="20.100000000000001" customHeight="1">
      <c r="A15" s="37" t="s">
        <v>12</v>
      </c>
      <c r="B15" s="14">
        <v>2093</v>
      </c>
      <c r="C15" s="14">
        <v>15333</v>
      </c>
      <c r="D15" s="14">
        <v>41387</v>
      </c>
      <c r="E15" s="16">
        <v>127217</v>
      </c>
      <c r="F15" s="14">
        <v>186029</v>
      </c>
    </row>
    <row r="16" spans="1:9" s="29" customFormat="1" ht="20.100000000000001" customHeight="1">
      <c r="A16" s="37" t="s">
        <v>13</v>
      </c>
      <c r="B16" s="14">
        <v>3962</v>
      </c>
      <c r="C16" s="14">
        <v>27094</v>
      </c>
      <c r="D16" s="14">
        <v>87190</v>
      </c>
      <c r="E16" s="16">
        <v>180448</v>
      </c>
      <c r="F16" s="14">
        <v>298693</v>
      </c>
    </row>
    <row r="17" spans="1:7" s="27" customFormat="1" ht="20.100000000000001" customHeight="1">
      <c r="A17" s="26" t="s">
        <v>14</v>
      </c>
      <c r="B17" s="13">
        <v>7923</v>
      </c>
      <c r="C17" s="13">
        <v>94405</v>
      </c>
      <c r="D17" s="13">
        <v>191736</v>
      </c>
      <c r="E17" s="13">
        <v>446321</v>
      </c>
      <c r="F17" s="13">
        <v>740385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5686</v>
      </c>
      <c r="C19" s="14">
        <v>65176</v>
      </c>
      <c r="D19" s="14">
        <v>138183</v>
      </c>
      <c r="E19" s="14">
        <v>343477</v>
      </c>
      <c r="F19" s="14">
        <v>552522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688</v>
      </c>
      <c r="C21" s="14">
        <v>6603</v>
      </c>
      <c r="D21" s="14">
        <v>18352</v>
      </c>
      <c r="E21" s="14">
        <v>23682</v>
      </c>
      <c r="F21" s="14">
        <v>49326</v>
      </c>
    </row>
    <row r="22" spans="1:7" s="29" customFormat="1" ht="20.100000000000001" customHeight="1">
      <c r="A22" s="37" t="s">
        <v>18</v>
      </c>
      <c r="B22" s="14">
        <v>3402</v>
      </c>
      <c r="C22" s="14">
        <v>46392</v>
      </c>
      <c r="D22" s="14">
        <v>90428</v>
      </c>
      <c r="E22" s="14">
        <v>245365</v>
      </c>
      <c r="F22" s="14">
        <v>385587</v>
      </c>
    </row>
    <row r="23" spans="1:7" s="29" customFormat="1" ht="20.100000000000001" customHeight="1">
      <c r="A23" s="37" t="s">
        <v>19</v>
      </c>
      <c r="B23" s="14">
        <v>2237</v>
      </c>
      <c r="C23" s="14">
        <v>29229</v>
      </c>
      <c r="D23" s="14">
        <v>53554</v>
      </c>
      <c r="E23" s="14">
        <v>102844</v>
      </c>
      <c r="F23" s="14">
        <v>187863</v>
      </c>
    </row>
    <row r="24" spans="1:7" s="29" customFormat="1" ht="20.100000000000001" customHeight="1">
      <c r="A24" s="36" t="s">
        <v>20</v>
      </c>
      <c r="B24" s="14">
        <v>607</v>
      </c>
      <c r="C24" s="14">
        <v>529</v>
      </c>
      <c r="D24" s="14">
        <v>1026</v>
      </c>
      <c r="E24" s="14">
        <v>712</v>
      </c>
      <c r="F24" s="14">
        <v>2875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v>53</v>
      </c>
      <c r="C26" s="14">
        <v>192</v>
      </c>
      <c r="D26" s="14">
        <v>624</v>
      </c>
      <c r="E26" s="14">
        <v>364</v>
      </c>
      <c r="F26" s="14">
        <v>1233</v>
      </c>
    </row>
    <row r="27" spans="1:7" s="29" customFormat="1" ht="20.100000000000001" customHeight="1">
      <c r="A27" s="30" t="s">
        <v>21</v>
      </c>
      <c r="B27" s="14">
        <v>38</v>
      </c>
      <c r="C27" s="14">
        <v>230</v>
      </c>
      <c r="D27" s="14">
        <v>842</v>
      </c>
      <c r="E27" s="14">
        <v>556</v>
      </c>
      <c r="F27" s="14">
        <v>1666</v>
      </c>
    </row>
    <row r="28" spans="1:7" s="27" customFormat="1" ht="40.15" customHeight="1">
      <c r="A28" s="31" t="s">
        <v>35</v>
      </c>
      <c r="B28" s="13">
        <v>24677</v>
      </c>
      <c r="C28" s="13">
        <v>219439</v>
      </c>
      <c r="D28" s="13">
        <v>531986</v>
      </c>
      <c r="E28" s="13">
        <v>1176779</v>
      </c>
      <c r="F28" s="13">
        <v>1952881</v>
      </c>
      <c r="G28" s="32"/>
    </row>
    <row r="29" spans="1:7" s="29" customFormat="1" ht="20.100000000000001" customHeight="1">
      <c r="A29" s="33" t="s">
        <v>22</v>
      </c>
      <c r="B29" s="15">
        <v>262</v>
      </c>
      <c r="C29" s="14">
        <v>1128</v>
      </c>
      <c r="D29" s="14">
        <v>2244</v>
      </c>
      <c r="E29" s="14">
        <v>8450</v>
      </c>
      <c r="F29" s="14">
        <v>12083</v>
      </c>
    </row>
    <row r="30" spans="1:7" s="27" customFormat="1" ht="20.100000000000001" customHeight="1">
      <c r="A30" s="34" t="s">
        <v>23</v>
      </c>
      <c r="B30" s="13">
        <v>24939</v>
      </c>
      <c r="C30" s="13">
        <v>220567</v>
      </c>
      <c r="D30" s="13">
        <v>534229</v>
      </c>
      <c r="E30" s="13">
        <v>1185229</v>
      </c>
      <c r="F30" s="13">
        <v>1964965</v>
      </c>
    </row>
    <row r="31" spans="1:7" s="29" customFormat="1" ht="20.100000000000001" customHeight="1">
      <c r="A31" s="28" t="s">
        <v>24</v>
      </c>
      <c r="B31" s="17">
        <v>33</v>
      </c>
      <c r="C31" s="17">
        <v>5544</v>
      </c>
      <c r="D31" s="17">
        <v>24000</v>
      </c>
      <c r="E31" s="17">
        <v>133343</v>
      </c>
      <c r="F31" s="17">
        <v>162920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v>24906</v>
      </c>
      <c r="C33" s="13">
        <v>215023</v>
      </c>
      <c r="D33" s="13">
        <v>510230</v>
      </c>
      <c r="E33" s="13">
        <v>1051886</v>
      </c>
      <c r="F33" s="13">
        <v>1802044</v>
      </c>
    </row>
    <row r="34" spans="1:6" s="29" customFormat="1" ht="40.15" customHeight="1">
      <c r="A34" s="43" t="s">
        <v>36</v>
      </c>
      <c r="B34" s="18">
        <v>0.3</v>
      </c>
      <c r="C34" s="18">
        <v>0.4</v>
      </c>
      <c r="D34" s="18">
        <v>0.4</v>
      </c>
      <c r="E34" s="18">
        <v>0.4</v>
      </c>
      <c r="F34" s="18">
        <v>0.4</v>
      </c>
    </row>
    <row r="35" spans="1:6" s="29" customFormat="1" ht="20.100000000000001" customHeight="1">
      <c r="A35" s="42" t="s">
        <v>27</v>
      </c>
      <c r="B35" s="18">
        <v>4.0999999999999996</v>
      </c>
      <c r="C35" s="18">
        <v>3</v>
      </c>
      <c r="D35" s="18">
        <v>2.9</v>
      </c>
      <c r="E35" s="18">
        <v>3.6</v>
      </c>
      <c r="F35" s="18">
        <v>3.3</v>
      </c>
    </row>
    <row r="36" spans="1:6" s="29" customFormat="1" ht="20.100000000000001" customHeight="1">
      <c r="A36" s="42" t="s">
        <v>28</v>
      </c>
      <c r="B36" s="18">
        <v>93.3</v>
      </c>
      <c r="C36" s="18">
        <v>97.9</v>
      </c>
      <c r="D36" s="18">
        <v>105.5</v>
      </c>
      <c r="E36" s="18">
        <v>127.9</v>
      </c>
      <c r="F36" s="18">
        <v>116.1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</row>
    <row r="39" spans="1:6" ht="12" customHeight="1">
      <c r="A39" s="22" t="s">
        <v>31</v>
      </c>
      <c r="B39" s="23"/>
      <c r="C39" s="20"/>
    </row>
    <row r="40" spans="1:6" ht="12" customHeight="1">
      <c r="A40" s="19" t="s">
        <v>33</v>
      </c>
      <c r="B40" s="19"/>
      <c r="C40" s="24"/>
    </row>
    <row r="41" spans="1:6">
      <c r="B41" s="25"/>
      <c r="C41" s="25"/>
    </row>
    <row r="42" spans="1:6">
      <c r="B42" s="25"/>
      <c r="C42" s="25"/>
    </row>
  </sheetData>
  <mergeCells count="3">
    <mergeCell ref="A8:A10"/>
    <mergeCell ref="B8:F8"/>
    <mergeCell ref="B10:F10"/>
  </mergeCells>
  <phoneticPr fontId="2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42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6" ht="20.45" customHeight="1">
      <c r="A1" s="1"/>
      <c r="B1" s="1"/>
      <c r="C1" s="1"/>
      <c r="D1" s="1"/>
      <c r="E1" s="2"/>
      <c r="F1" s="3"/>
    </row>
    <row r="2" spans="1:6" ht="12" customHeight="1">
      <c r="A2" s="4"/>
      <c r="B2" s="4"/>
      <c r="C2" s="4"/>
      <c r="D2" s="4"/>
      <c r="E2" s="4"/>
      <c r="F2" s="4"/>
    </row>
    <row r="3" spans="1:6" ht="12" customHeight="1">
      <c r="A3" s="5"/>
      <c r="B3" s="5"/>
      <c r="C3" s="5"/>
      <c r="D3" s="5"/>
      <c r="E3" s="5"/>
      <c r="F3" s="5"/>
    </row>
    <row r="4" spans="1:6" ht="12" customHeight="1">
      <c r="A4" s="5"/>
      <c r="B4" s="5"/>
      <c r="C4" s="5"/>
      <c r="D4" s="5"/>
      <c r="E4" s="5"/>
      <c r="F4" s="5"/>
    </row>
    <row r="5" spans="1:6" ht="12" customHeight="1">
      <c r="A5" s="6"/>
      <c r="B5" s="6"/>
      <c r="C5" s="5"/>
      <c r="D5" s="5"/>
      <c r="E5" s="5"/>
      <c r="F5" s="5"/>
    </row>
    <row r="6" spans="1:6" ht="12" customHeight="1">
      <c r="A6" s="6"/>
      <c r="B6" s="6"/>
      <c r="C6" s="7"/>
      <c r="D6" s="7"/>
      <c r="E6" s="7"/>
      <c r="F6" s="5"/>
    </row>
    <row r="7" spans="1:6" ht="12" customHeight="1">
      <c r="A7" s="8"/>
      <c r="B7" s="8"/>
      <c r="C7" s="9"/>
      <c r="D7" s="9"/>
      <c r="E7" s="9"/>
      <c r="F7" s="10"/>
    </row>
    <row r="8" spans="1:6" ht="20.100000000000001" customHeight="1">
      <c r="A8" s="48" t="s">
        <v>0</v>
      </c>
      <c r="B8" s="48" t="s">
        <v>1</v>
      </c>
      <c r="C8" s="48"/>
      <c r="D8" s="48"/>
      <c r="E8" s="48"/>
      <c r="F8" s="48"/>
    </row>
    <row r="9" spans="1:6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6" ht="20.100000000000001" customHeight="1">
      <c r="A10" s="48"/>
      <c r="B10" s="50" t="s">
        <v>7</v>
      </c>
      <c r="C10" s="50"/>
      <c r="D10" s="50"/>
      <c r="E10" s="50"/>
      <c r="F10" s="50"/>
    </row>
    <row r="11" spans="1:6" s="27" customFormat="1" ht="20.100000000000001" customHeight="1">
      <c r="A11" s="26" t="s">
        <v>8</v>
      </c>
      <c r="B11" s="13">
        <v>15707</v>
      </c>
      <c r="C11" s="13">
        <v>109460</v>
      </c>
      <c r="D11" s="13">
        <v>314538</v>
      </c>
      <c r="E11" s="13">
        <v>753435</v>
      </c>
      <c r="F11" s="13">
        <v>1193139</v>
      </c>
    </row>
    <row r="12" spans="1:6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6" s="29" customFormat="1" ht="20.100000000000001" customHeight="1">
      <c r="A13" s="37" t="s">
        <v>10</v>
      </c>
      <c r="B13" s="14">
        <v>2903</v>
      </c>
      <c r="C13" s="14">
        <v>30008</v>
      </c>
      <c r="D13" s="14">
        <v>80374</v>
      </c>
      <c r="E13" s="16">
        <v>192125</v>
      </c>
      <c r="F13" s="14">
        <v>305412</v>
      </c>
    </row>
    <row r="14" spans="1:6" s="29" customFormat="1" ht="20.100000000000001" customHeight="1">
      <c r="A14" s="37" t="s">
        <v>11</v>
      </c>
      <c r="B14" s="14">
        <v>7305</v>
      </c>
      <c r="C14" s="14">
        <v>41533</v>
      </c>
      <c r="D14" s="14">
        <v>114951</v>
      </c>
      <c r="E14" s="16">
        <v>242456</v>
      </c>
      <c r="F14" s="14">
        <v>406246</v>
      </c>
    </row>
    <row r="15" spans="1:6" s="29" customFormat="1" ht="20.100000000000001" customHeight="1">
      <c r="A15" s="37" t="s">
        <v>12</v>
      </c>
      <c r="B15" s="14">
        <v>2111</v>
      </c>
      <c r="C15" s="14">
        <v>13485</v>
      </c>
      <c r="D15" s="14">
        <v>39328</v>
      </c>
      <c r="E15" s="16">
        <v>132088</v>
      </c>
      <c r="F15" s="14">
        <v>187011</v>
      </c>
    </row>
    <row r="16" spans="1:6" s="29" customFormat="1" ht="20.100000000000001" customHeight="1">
      <c r="A16" s="37" t="s">
        <v>13</v>
      </c>
      <c r="B16" s="14">
        <v>3389</v>
      </c>
      <c r="C16" s="14">
        <v>24432</v>
      </c>
      <c r="D16" s="14">
        <v>79884</v>
      </c>
      <c r="E16" s="16">
        <v>186767</v>
      </c>
      <c r="F16" s="14">
        <v>123080</v>
      </c>
    </row>
    <row r="17" spans="1:7" s="27" customFormat="1" ht="20.100000000000001" customHeight="1">
      <c r="A17" s="26" t="s">
        <v>14</v>
      </c>
      <c r="B17" s="13">
        <v>8104</v>
      </c>
      <c r="C17" s="13">
        <v>82005</v>
      </c>
      <c r="D17" s="13">
        <v>179077</v>
      </c>
      <c r="E17" s="13">
        <v>440022</v>
      </c>
      <c r="F17" s="13">
        <v>709209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5237</v>
      </c>
      <c r="C19" s="14">
        <v>53677</v>
      </c>
      <c r="D19" s="14">
        <v>128683</v>
      </c>
      <c r="E19" s="14">
        <v>340716</v>
      </c>
      <c r="F19" s="14">
        <v>528312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637</v>
      </c>
      <c r="C21" s="14">
        <v>6121</v>
      </c>
      <c r="D21" s="14">
        <v>19467</v>
      </c>
      <c r="E21" s="14">
        <v>23649</v>
      </c>
      <c r="F21" s="14">
        <v>49911</v>
      </c>
    </row>
    <row r="22" spans="1:7" s="29" customFormat="1" ht="20.100000000000001" customHeight="1">
      <c r="A22" s="37" t="s">
        <v>18</v>
      </c>
      <c r="B22" s="14">
        <v>3089</v>
      </c>
      <c r="C22" s="14">
        <v>38739</v>
      </c>
      <c r="D22" s="14">
        <v>83102</v>
      </c>
      <c r="E22" s="14">
        <v>244110</v>
      </c>
      <c r="F22" s="14">
        <v>369040</v>
      </c>
    </row>
    <row r="23" spans="1:7" s="29" customFormat="1" ht="20.100000000000001" customHeight="1">
      <c r="A23" s="37" t="s">
        <v>19</v>
      </c>
      <c r="B23" s="14">
        <v>2868</v>
      </c>
      <c r="C23" s="14">
        <v>28329</v>
      </c>
      <c r="D23" s="14">
        <v>50394</v>
      </c>
      <c r="E23" s="14">
        <v>99305</v>
      </c>
      <c r="F23" s="14">
        <v>180896</v>
      </c>
    </row>
    <row r="24" spans="1:7" s="29" customFormat="1" ht="20.100000000000001" customHeight="1">
      <c r="A24" s="36" t="s">
        <v>20</v>
      </c>
      <c r="B24" s="14">
        <v>500</v>
      </c>
      <c r="C24" s="14">
        <v>568</v>
      </c>
      <c r="D24" s="14">
        <v>1080</v>
      </c>
      <c r="E24" s="14">
        <v>3619</v>
      </c>
      <c r="F24" s="14">
        <v>5766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v>82</v>
      </c>
      <c r="C26" s="14">
        <v>233</v>
      </c>
      <c r="D26" s="14">
        <v>290</v>
      </c>
      <c r="E26" s="14">
        <v>585</v>
      </c>
      <c r="F26" s="14">
        <v>1191</v>
      </c>
    </row>
    <row r="27" spans="1:7" s="29" customFormat="1" ht="20.100000000000001" customHeight="1">
      <c r="A27" s="30" t="s">
        <v>21</v>
      </c>
      <c r="B27" s="14">
        <v>37</v>
      </c>
      <c r="C27" s="14">
        <v>150</v>
      </c>
      <c r="D27" s="14">
        <v>950</v>
      </c>
      <c r="E27" s="14">
        <v>626</v>
      </c>
      <c r="F27" s="14">
        <v>1763</v>
      </c>
    </row>
    <row r="28" spans="1:7" s="27" customFormat="1" ht="40.15" customHeight="1">
      <c r="A28" s="31" t="s">
        <v>35</v>
      </c>
      <c r="B28" s="13">
        <v>24348</v>
      </c>
      <c r="C28" s="13">
        <v>192183</v>
      </c>
      <c r="D28" s="13">
        <v>495645</v>
      </c>
      <c r="E28" s="13">
        <v>1197702</v>
      </c>
      <c r="F28" s="13">
        <v>1909877</v>
      </c>
      <c r="G28" s="32"/>
    </row>
    <row r="29" spans="1:7" s="29" customFormat="1" ht="20.100000000000001" customHeight="1">
      <c r="A29" s="33" t="s">
        <v>22</v>
      </c>
      <c r="B29" s="15">
        <v>22</v>
      </c>
      <c r="C29" s="14">
        <v>568</v>
      </c>
      <c r="D29" s="14">
        <v>1935</v>
      </c>
      <c r="E29" s="14">
        <v>9437</v>
      </c>
      <c r="F29" s="14">
        <v>11962</v>
      </c>
    </row>
    <row r="30" spans="1:7" s="27" customFormat="1" ht="20.100000000000001" customHeight="1">
      <c r="A30" s="34" t="s">
        <v>23</v>
      </c>
      <c r="B30" s="13">
        <v>24372</v>
      </c>
      <c r="C30" s="13">
        <v>192751</v>
      </c>
      <c r="D30" s="13">
        <v>497579</v>
      </c>
      <c r="E30" s="13">
        <v>1207139</v>
      </c>
      <c r="F30" s="13">
        <v>1921840</v>
      </c>
    </row>
    <row r="31" spans="1:7" s="29" customFormat="1" ht="20.100000000000001" customHeight="1">
      <c r="A31" s="28" t="s">
        <v>24</v>
      </c>
      <c r="B31" s="17">
        <v>2</v>
      </c>
      <c r="C31" s="17">
        <v>3700</v>
      </c>
      <c r="D31" s="17">
        <v>205454</v>
      </c>
      <c r="E31" s="17">
        <v>144814</v>
      </c>
      <c r="F31" s="17">
        <v>168971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v>24369</v>
      </c>
      <c r="C33" s="13">
        <v>189051</v>
      </c>
      <c r="D33" s="13">
        <v>477124</v>
      </c>
      <c r="E33" s="13">
        <v>1062324</v>
      </c>
      <c r="F33" s="13">
        <v>1752869</v>
      </c>
    </row>
    <row r="34" spans="1:6" s="29" customFormat="1" ht="40.15" customHeight="1">
      <c r="A34" s="43" t="s">
        <v>36</v>
      </c>
      <c r="B34" s="18">
        <v>0.3</v>
      </c>
      <c r="C34" s="18">
        <v>0.4</v>
      </c>
      <c r="D34" s="18">
        <v>0.4</v>
      </c>
      <c r="E34" s="18">
        <v>0.4</v>
      </c>
      <c r="F34" s="18">
        <v>0.4</v>
      </c>
    </row>
    <row r="35" spans="1:6" s="29" customFormat="1" ht="20.100000000000001" customHeight="1">
      <c r="A35" s="42" t="s">
        <v>27</v>
      </c>
      <c r="B35" s="18">
        <v>4.3</v>
      </c>
      <c r="C35" s="18">
        <v>2.9</v>
      </c>
      <c r="D35" s="18">
        <v>2.9</v>
      </c>
      <c r="E35" s="18">
        <v>3.4</v>
      </c>
      <c r="F35" s="18">
        <v>3.2</v>
      </c>
    </row>
    <row r="36" spans="1:6" s="29" customFormat="1" ht="20.100000000000001" customHeight="1">
      <c r="A36" s="42" t="s">
        <v>28</v>
      </c>
      <c r="B36" s="18">
        <v>94.5</v>
      </c>
      <c r="C36" s="18">
        <v>95.9</v>
      </c>
      <c r="D36" s="18">
        <v>100.6</v>
      </c>
      <c r="E36" s="18">
        <v>118.9</v>
      </c>
      <c r="F36" s="18">
        <v>110.8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</row>
    <row r="39" spans="1:6" ht="12" customHeight="1">
      <c r="A39" s="22" t="s">
        <v>31</v>
      </c>
      <c r="B39" s="23"/>
      <c r="C39" s="20"/>
    </row>
    <row r="40" spans="1:6" ht="12" customHeight="1">
      <c r="A40" s="19" t="s">
        <v>33</v>
      </c>
      <c r="B40" s="19"/>
      <c r="C40" s="24"/>
    </row>
    <row r="41" spans="1:6">
      <c r="B41" s="25"/>
      <c r="C41" s="25"/>
    </row>
    <row r="42" spans="1:6">
      <c r="B42" s="25"/>
      <c r="C42" s="25"/>
    </row>
  </sheetData>
  <mergeCells count="3">
    <mergeCell ref="A8:A10"/>
    <mergeCell ref="B8:F8"/>
    <mergeCell ref="B10:F10"/>
  </mergeCells>
  <phoneticPr fontId="2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42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6" ht="20.45" customHeight="1">
      <c r="A1" s="1"/>
      <c r="B1" s="1"/>
      <c r="C1" s="1"/>
      <c r="D1" s="1"/>
      <c r="E1" s="2"/>
      <c r="F1" s="3"/>
    </row>
    <row r="2" spans="1:6" ht="12" customHeight="1">
      <c r="A2" s="4"/>
      <c r="B2" s="4"/>
      <c r="C2" s="4"/>
      <c r="D2" s="4"/>
      <c r="E2" s="4"/>
      <c r="F2" s="4"/>
    </row>
    <row r="3" spans="1:6" ht="12" customHeight="1">
      <c r="A3" s="5"/>
      <c r="B3" s="5"/>
      <c r="C3" s="5"/>
      <c r="D3" s="5"/>
      <c r="E3" s="5"/>
      <c r="F3" s="5"/>
    </row>
    <row r="4" spans="1:6" ht="12" customHeight="1">
      <c r="A4" s="5"/>
      <c r="B4" s="5"/>
      <c r="C4" s="5"/>
      <c r="D4" s="5"/>
      <c r="E4" s="5"/>
      <c r="F4" s="5"/>
    </row>
    <row r="5" spans="1:6" ht="12" customHeight="1">
      <c r="A5" s="6"/>
      <c r="B5" s="6"/>
      <c r="C5" s="5"/>
      <c r="D5" s="5"/>
      <c r="E5" s="5"/>
      <c r="F5" s="5"/>
    </row>
    <row r="6" spans="1:6" ht="12" customHeight="1">
      <c r="A6" s="6"/>
      <c r="B6" s="6"/>
      <c r="C6" s="7"/>
      <c r="D6" s="7"/>
      <c r="E6" s="7"/>
      <c r="F6" s="5"/>
    </row>
    <row r="7" spans="1:6" ht="12" customHeight="1">
      <c r="A7" s="8"/>
      <c r="B7" s="8"/>
      <c r="C7" s="9"/>
      <c r="D7" s="9"/>
      <c r="E7" s="9"/>
      <c r="F7" s="10"/>
    </row>
    <row r="8" spans="1:6" ht="20.100000000000001" customHeight="1">
      <c r="A8" s="48" t="s">
        <v>0</v>
      </c>
      <c r="B8" s="48" t="s">
        <v>1</v>
      </c>
      <c r="C8" s="48"/>
      <c r="D8" s="48"/>
      <c r="E8" s="48"/>
      <c r="F8" s="48"/>
    </row>
    <row r="9" spans="1:6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6" ht="20.100000000000001" customHeight="1">
      <c r="A10" s="48"/>
      <c r="B10" s="50" t="s">
        <v>7</v>
      </c>
      <c r="C10" s="50"/>
      <c r="D10" s="50"/>
      <c r="E10" s="50"/>
      <c r="F10" s="50"/>
    </row>
    <row r="11" spans="1:6" s="27" customFormat="1" ht="20.100000000000001" customHeight="1">
      <c r="A11" s="26" t="s">
        <v>8</v>
      </c>
      <c r="B11" s="13">
        <v>8440</v>
      </c>
      <c r="C11" s="13">
        <v>73396</v>
      </c>
      <c r="D11" s="13">
        <v>402088</v>
      </c>
      <c r="E11" s="13">
        <v>714558</v>
      </c>
      <c r="F11" s="13">
        <v>1198482</v>
      </c>
    </row>
    <row r="12" spans="1:6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6" s="29" customFormat="1" ht="20.100000000000001" customHeight="1">
      <c r="A13" s="37" t="s">
        <v>10</v>
      </c>
      <c r="B13" s="14">
        <v>1869</v>
      </c>
      <c r="C13" s="14">
        <v>18301</v>
      </c>
      <c r="D13" s="14">
        <v>99824</v>
      </c>
      <c r="E13" s="16">
        <v>177707</v>
      </c>
      <c r="F13" s="14">
        <v>297702</v>
      </c>
    </row>
    <row r="14" spans="1:6" s="29" customFormat="1" ht="20.100000000000001" customHeight="1">
      <c r="A14" s="37" t="s">
        <v>11</v>
      </c>
      <c r="B14" s="14">
        <v>3659</v>
      </c>
      <c r="C14" s="14">
        <v>27644</v>
      </c>
      <c r="D14" s="14">
        <v>149557</v>
      </c>
      <c r="E14" s="16">
        <v>229850</v>
      </c>
      <c r="F14" s="14">
        <v>410709</v>
      </c>
    </row>
    <row r="15" spans="1:6" s="29" customFormat="1" ht="20.100000000000001" customHeight="1">
      <c r="A15" s="37" t="s">
        <v>12</v>
      </c>
      <c r="B15" s="14">
        <v>827</v>
      </c>
      <c r="C15" s="14">
        <v>8945</v>
      </c>
      <c r="D15" s="14">
        <v>50196</v>
      </c>
      <c r="E15" s="16">
        <v>128882</v>
      </c>
      <c r="F15" s="14">
        <v>188848</v>
      </c>
    </row>
    <row r="16" spans="1:6" s="29" customFormat="1" ht="20.100000000000001" customHeight="1">
      <c r="A16" s="37" t="s">
        <v>13</v>
      </c>
      <c r="B16" s="14">
        <v>2084</v>
      </c>
      <c r="C16" s="14">
        <v>18508</v>
      </c>
      <c r="D16" s="14">
        <v>102512</v>
      </c>
      <c r="E16" s="16">
        <v>178121</v>
      </c>
      <c r="F16" s="14">
        <v>301225</v>
      </c>
    </row>
    <row r="17" spans="1:7" s="27" customFormat="1" ht="20.100000000000001" customHeight="1">
      <c r="A17" s="26" t="s">
        <v>14</v>
      </c>
      <c r="B17" s="13">
        <v>4221</v>
      </c>
      <c r="C17" s="13">
        <v>51473</v>
      </c>
      <c r="D17" s="13">
        <v>212934</v>
      </c>
      <c r="E17" s="13">
        <v>407969</v>
      </c>
      <c r="F17" s="13">
        <v>676597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2554</v>
      </c>
      <c r="C19" s="14">
        <v>41634</v>
      </c>
      <c r="D19" s="14">
        <v>153438</v>
      </c>
      <c r="E19" s="14">
        <v>315799</v>
      </c>
      <c r="F19" s="14">
        <v>513425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358</v>
      </c>
      <c r="C21" s="14">
        <v>4101</v>
      </c>
      <c r="D21" s="14">
        <v>22872</v>
      </c>
      <c r="E21" s="14">
        <v>23171</v>
      </c>
      <c r="F21" s="14">
        <v>50503</v>
      </c>
    </row>
    <row r="22" spans="1:7" s="29" customFormat="1" ht="20.100000000000001" customHeight="1">
      <c r="A22" s="37" t="s">
        <v>18</v>
      </c>
      <c r="B22" s="14">
        <v>1248</v>
      </c>
      <c r="C22" s="14">
        <v>31125</v>
      </c>
      <c r="D22" s="14">
        <v>98895</v>
      </c>
      <c r="E22" s="14">
        <v>223801</v>
      </c>
      <c r="F22" s="14">
        <v>355068</v>
      </c>
    </row>
    <row r="23" spans="1:7" s="29" customFormat="1" ht="20.100000000000001" customHeight="1">
      <c r="A23" s="37" t="s">
        <v>19</v>
      </c>
      <c r="B23" s="14">
        <v>1667</v>
      </c>
      <c r="C23" s="14">
        <v>9839</v>
      </c>
      <c r="D23" s="14">
        <v>59496</v>
      </c>
      <c r="E23" s="14">
        <v>92170</v>
      </c>
      <c r="F23" s="14">
        <v>163172</v>
      </c>
    </row>
    <row r="24" spans="1:7" s="29" customFormat="1" ht="20.100000000000001" customHeight="1">
      <c r="A24" s="36" t="s">
        <v>20</v>
      </c>
      <c r="B24" s="14">
        <v>158</v>
      </c>
      <c r="C24" s="14">
        <v>550</v>
      </c>
      <c r="D24" s="14">
        <v>1562</v>
      </c>
      <c r="E24" s="14">
        <v>967</v>
      </c>
      <c r="F24" s="14">
        <v>3239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v>117</v>
      </c>
      <c r="C26" s="14">
        <v>175</v>
      </c>
      <c r="D26" s="14">
        <v>857</v>
      </c>
      <c r="E26" s="14">
        <v>612</v>
      </c>
      <c r="F26" s="14">
        <v>1762</v>
      </c>
    </row>
    <row r="27" spans="1:7" s="29" customFormat="1" ht="20.100000000000001" customHeight="1">
      <c r="A27" s="30" t="s">
        <v>21</v>
      </c>
      <c r="B27" s="14">
        <v>2</v>
      </c>
      <c r="C27" s="14">
        <v>137</v>
      </c>
      <c r="D27" s="14">
        <v>531</v>
      </c>
      <c r="E27" s="14">
        <v>504</v>
      </c>
      <c r="F27" s="14">
        <v>1173</v>
      </c>
    </row>
    <row r="28" spans="1:7" s="27" customFormat="1" ht="40.15" customHeight="1">
      <c r="A28" s="31" t="s">
        <v>35</v>
      </c>
      <c r="B28" s="13">
        <v>12821</v>
      </c>
      <c r="C28" s="13">
        <v>125556</v>
      </c>
      <c r="D28" s="13">
        <v>617115</v>
      </c>
      <c r="E28" s="13">
        <v>1123998</v>
      </c>
      <c r="F28" s="13">
        <v>1879490</v>
      </c>
      <c r="G28" s="32"/>
    </row>
    <row r="29" spans="1:7" s="29" customFormat="1" ht="20.100000000000001" customHeight="1">
      <c r="A29" s="33" t="s">
        <v>22</v>
      </c>
      <c r="B29" s="15">
        <v>22</v>
      </c>
      <c r="C29" s="14">
        <v>54</v>
      </c>
      <c r="D29" s="14">
        <v>2489</v>
      </c>
      <c r="E29" s="14">
        <v>9683</v>
      </c>
      <c r="F29" s="14">
        <v>12247</v>
      </c>
    </row>
    <row r="30" spans="1:7" s="27" customFormat="1" ht="20.100000000000001" customHeight="1">
      <c r="A30" s="34" t="s">
        <v>23</v>
      </c>
      <c r="B30" s="13">
        <v>12843</v>
      </c>
      <c r="C30" s="13">
        <v>125610</v>
      </c>
      <c r="D30" s="13">
        <v>619604</v>
      </c>
      <c r="E30" s="13">
        <v>1133681</v>
      </c>
      <c r="F30" s="13">
        <v>1891738</v>
      </c>
    </row>
    <row r="31" spans="1:7" s="29" customFormat="1" ht="20.100000000000001" customHeight="1">
      <c r="A31" s="28" t="s">
        <v>24</v>
      </c>
      <c r="B31" s="17">
        <v>16</v>
      </c>
      <c r="C31" s="17">
        <v>2050</v>
      </c>
      <c r="D31" s="17">
        <v>22091</v>
      </c>
      <c r="E31" s="17">
        <v>141893</v>
      </c>
      <c r="F31" s="17">
        <v>166050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v>12827</v>
      </c>
      <c r="C33" s="13">
        <v>123560</v>
      </c>
      <c r="D33" s="13">
        <v>597513</v>
      </c>
      <c r="E33" s="13">
        <v>991788</v>
      </c>
      <c r="F33" s="13">
        <v>1725688</v>
      </c>
    </row>
    <row r="34" spans="1:6" s="29" customFormat="1" ht="40.15" customHeight="1">
      <c r="A34" s="44" t="s">
        <v>36</v>
      </c>
      <c r="B34" s="18">
        <v>0.27062323304780794</v>
      </c>
      <c r="C34" s="18">
        <v>0.37699120984399836</v>
      </c>
      <c r="D34" s="18">
        <v>0.35308623153207136</v>
      </c>
      <c r="E34" s="18">
        <v>0.4164801833576402</v>
      </c>
      <c r="F34" s="18">
        <v>0.38790262288463812</v>
      </c>
    </row>
    <row r="35" spans="1:6" s="29" customFormat="1" ht="20.100000000000001" customHeight="1">
      <c r="A35" s="42" t="s">
        <v>27</v>
      </c>
      <c r="B35" s="18">
        <v>2.8098576122672507</v>
      </c>
      <c r="C35" s="18">
        <v>2.9604427725998517</v>
      </c>
      <c r="D35" s="18">
        <v>2.8064638854705835</v>
      </c>
      <c r="E35" s="18">
        <v>3.4638903053205832</v>
      </c>
      <c r="F35" s="18">
        <v>3.1633353375078821</v>
      </c>
    </row>
    <row r="36" spans="1:6" s="29" customFormat="1" ht="20.100000000000001" customHeight="1">
      <c r="A36" s="42" t="s">
        <v>28</v>
      </c>
      <c r="B36" s="18">
        <v>79.670807453416145</v>
      </c>
      <c r="C36" s="18">
        <v>96.68231611893583</v>
      </c>
      <c r="D36" s="18">
        <v>96.825960136120557</v>
      </c>
      <c r="E36" s="18">
        <v>119.34873646209387</v>
      </c>
      <c r="F36" s="18">
        <v>108.39748743718593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</row>
    <row r="39" spans="1:6" ht="12" customHeight="1">
      <c r="A39" s="22" t="s">
        <v>31</v>
      </c>
      <c r="B39" s="23"/>
      <c r="C39" s="20"/>
    </row>
    <row r="40" spans="1:6" ht="12" customHeight="1">
      <c r="A40" s="19" t="s">
        <v>33</v>
      </c>
      <c r="B40" s="19"/>
      <c r="C40" s="24"/>
    </row>
    <row r="41" spans="1:6">
      <c r="B41" s="25"/>
      <c r="C41" s="25"/>
    </row>
    <row r="42" spans="1:6">
      <c r="B42" s="25"/>
      <c r="C42" s="25"/>
    </row>
  </sheetData>
  <mergeCells count="3">
    <mergeCell ref="A8:A10"/>
    <mergeCell ref="B8:F8"/>
    <mergeCell ref="B10:F10"/>
  </mergeCells>
  <phoneticPr fontId="2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42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6" ht="20.45" customHeight="1">
      <c r="A1" s="1"/>
      <c r="B1" s="1"/>
      <c r="C1" s="1"/>
      <c r="D1" s="1"/>
      <c r="E1" s="2"/>
      <c r="F1" s="3"/>
    </row>
    <row r="2" spans="1:6" ht="12" customHeight="1">
      <c r="A2" s="4"/>
      <c r="B2" s="4"/>
      <c r="C2" s="4"/>
      <c r="D2" s="4"/>
      <c r="E2" s="4"/>
      <c r="F2" s="4"/>
    </row>
    <row r="3" spans="1:6" ht="12" customHeight="1">
      <c r="A3" s="5"/>
      <c r="B3" s="5"/>
      <c r="C3" s="5"/>
      <c r="D3" s="5"/>
      <c r="E3" s="5"/>
      <c r="F3" s="5"/>
    </row>
    <row r="4" spans="1:6" ht="12" customHeight="1">
      <c r="A4" s="5"/>
      <c r="B4" s="5"/>
      <c r="C4" s="5"/>
      <c r="D4" s="5"/>
      <c r="E4" s="5"/>
      <c r="F4" s="5"/>
    </row>
    <row r="5" spans="1:6" ht="12" customHeight="1">
      <c r="A5" s="6"/>
      <c r="B5" s="6"/>
      <c r="C5" s="5"/>
      <c r="D5" s="5"/>
      <c r="E5" s="5"/>
      <c r="F5" s="5"/>
    </row>
    <row r="6" spans="1:6" ht="12" customHeight="1">
      <c r="A6" s="6"/>
      <c r="B6" s="6"/>
      <c r="C6" s="7"/>
      <c r="D6" s="7"/>
      <c r="E6" s="7"/>
      <c r="F6" s="5"/>
    </row>
    <row r="7" spans="1:6" ht="12" customHeight="1">
      <c r="A7" s="8"/>
      <c r="B7" s="8"/>
      <c r="C7" s="9"/>
      <c r="D7" s="9"/>
      <c r="E7" s="9"/>
      <c r="F7" s="10"/>
    </row>
    <row r="8" spans="1:6" ht="20.100000000000001" customHeight="1">
      <c r="A8" s="48" t="s">
        <v>0</v>
      </c>
      <c r="B8" s="48" t="s">
        <v>1</v>
      </c>
      <c r="C8" s="48"/>
      <c r="D8" s="48"/>
      <c r="E8" s="48"/>
      <c r="F8" s="48"/>
    </row>
    <row r="9" spans="1:6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6" ht="20.100000000000001" customHeight="1">
      <c r="A10" s="48"/>
      <c r="B10" s="50" t="s">
        <v>7</v>
      </c>
      <c r="C10" s="50"/>
      <c r="D10" s="50"/>
      <c r="E10" s="50"/>
      <c r="F10" s="50"/>
    </row>
    <row r="11" spans="1:6" s="27" customFormat="1" ht="20.100000000000001" customHeight="1">
      <c r="A11" s="26" t="s">
        <v>8</v>
      </c>
      <c r="B11" s="13">
        <v>8325</v>
      </c>
      <c r="C11" s="13">
        <v>118353</v>
      </c>
      <c r="D11" s="13">
        <v>392068</v>
      </c>
      <c r="E11" s="13">
        <v>645988</v>
      </c>
      <c r="F11" s="13">
        <v>1164734</v>
      </c>
    </row>
    <row r="12" spans="1:6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6" s="29" customFormat="1" ht="20.100000000000001" customHeight="1">
      <c r="A13" s="37" t="s">
        <v>10</v>
      </c>
      <c r="B13" s="14">
        <v>1793</v>
      </c>
      <c r="C13" s="14">
        <v>27287</v>
      </c>
      <c r="D13" s="14">
        <v>94076</v>
      </c>
      <c r="E13" s="16">
        <v>158211</v>
      </c>
      <c r="F13" s="14">
        <v>281368</v>
      </c>
    </row>
    <row r="14" spans="1:6" s="29" customFormat="1" ht="20.100000000000001" customHeight="1">
      <c r="A14" s="37" t="s">
        <v>11</v>
      </c>
      <c r="B14" s="14">
        <v>3541</v>
      </c>
      <c r="C14" s="14">
        <v>46095</v>
      </c>
      <c r="D14" s="14">
        <v>149913</v>
      </c>
      <c r="E14" s="16">
        <v>210073</v>
      </c>
      <c r="F14" s="14">
        <v>409623</v>
      </c>
    </row>
    <row r="15" spans="1:6" s="29" customFormat="1" ht="20.100000000000001" customHeight="1">
      <c r="A15" s="37" t="s">
        <v>12</v>
      </c>
      <c r="B15" s="14">
        <v>797</v>
      </c>
      <c r="C15" s="14">
        <v>13987</v>
      </c>
      <c r="D15" s="14">
        <v>49115</v>
      </c>
      <c r="E15" s="16">
        <v>117191</v>
      </c>
      <c r="F15" s="14">
        <v>181089</v>
      </c>
    </row>
    <row r="16" spans="1:6" s="29" customFormat="1" ht="20.100000000000001" customHeight="1">
      <c r="A16" s="37" t="s">
        <v>13</v>
      </c>
      <c r="B16" s="14">
        <v>1892</v>
      </c>
      <c r="C16" s="14">
        <v>30983</v>
      </c>
      <c r="D16" s="14">
        <v>98965</v>
      </c>
      <c r="E16" s="16">
        <v>160512</v>
      </c>
      <c r="F16" s="14">
        <v>292352</v>
      </c>
    </row>
    <row r="17" spans="1:7" s="27" customFormat="1" ht="20.100000000000001" customHeight="1">
      <c r="A17" s="26" t="s">
        <v>14</v>
      </c>
      <c r="B17" s="13">
        <v>4228</v>
      </c>
      <c r="C17" s="13">
        <v>68562</v>
      </c>
      <c r="D17" s="13">
        <v>207043</v>
      </c>
      <c r="E17" s="13">
        <v>378413</v>
      </c>
      <c r="F17" s="13">
        <v>658246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2551</v>
      </c>
      <c r="C19" s="14">
        <v>54455</v>
      </c>
      <c r="D19" s="14">
        <v>150679</v>
      </c>
      <c r="E19" s="14">
        <v>297148</v>
      </c>
      <c r="F19" s="14">
        <v>504834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495</v>
      </c>
      <c r="C21" s="14">
        <v>5106</v>
      </c>
      <c r="D21" s="14">
        <v>21922</v>
      </c>
      <c r="E21" s="14">
        <v>23693</v>
      </c>
      <c r="F21" s="14">
        <v>51217</v>
      </c>
    </row>
    <row r="22" spans="1:7" s="29" customFormat="1" ht="20.100000000000001" customHeight="1">
      <c r="A22" s="37" t="s">
        <v>18</v>
      </c>
      <c r="B22" s="14">
        <v>1102</v>
      </c>
      <c r="C22" s="14">
        <v>39147</v>
      </c>
      <c r="D22" s="14">
        <v>97051</v>
      </c>
      <c r="E22" s="14">
        <v>210488</v>
      </c>
      <c r="F22" s="14">
        <v>347788</v>
      </c>
    </row>
    <row r="23" spans="1:7" s="29" customFormat="1" ht="20.100000000000001" customHeight="1">
      <c r="A23" s="37" t="s">
        <v>19</v>
      </c>
      <c r="B23" s="14">
        <v>1677</v>
      </c>
      <c r="C23" s="14">
        <v>14107</v>
      </c>
      <c r="D23" s="14">
        <v>56364</v>
      </c>
      <c r="E23" s="14">
        <v>81265</v>
      </c>
      <c r="F23" s="14">
        <v>153412</v>
      </c>
    </row>
    <row r="24" spans="1:7" s="29" customFormat="1" ht="20.100000000000001" customHeight="1">
      <c r="A24" s="36" t="s">
        <v>20</v>
      </c>
      <c r="B24" s="14">
        <v>2266</v>
      </c>
      <c r="C24" s="14">
        <v>683</v>
      </c>
      <c r="D24" s="14">
        <v>1609</v>
      </c>
      <c r="E24" s="14">
        <v>610</v>
      </c>
      <c r="F24" s="14">
        <v>5166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v>91</v>
      </c>
      <c r="C26" s="14">
        <v>262</v>
      </c>
      <c r="D26" s="14">
        <v>1000</v>
      </c>
      <c r="E26" s="14">
        <v>335</v>
      </c>
      <c r="F26" s="14">
        <v>1688</v>
      </c>
    </row>
    <row r="27" spans="1:7" s="29" customFormat="1" ht="20.100000000000001" customHeight="1">
      <c r="A27" s="30" t="s">
        <v>21</v>
      </c>
      <c r="B27" s="14">
        <v>2</v>
      </c>
      <c r="C27" s="14">
        <v>183</v>
      </c>
      <c r="D27" s="14">
        <v>487</v>
      </c>
      <c r="E27" s="14">
        <v>77</v>
      </c>
      <c r="F27" s="14">
        <v>749</v>
      </c>
    </row>
    <row r="28" spans="1:7" s="27" customFormat="1" ht="40.15" customHeight="1">
      <c r="A28" s="31" t="s">
        <v>35</v>
      </c>
      <c r="B28" s="13">
        <v>14821</v>
      </c>
      <c r="C28" s="13">
        <v>187781</v>
      </c>
      <c r="D28" s="13">
        <v>601207</v>
      </c>
      <c r="E28" s="13">
        <v>1025088</v>
      </c>
      <c r="F28" s="13">
        <v>1828897</v>
      </c>
      <c r="G28" s="32"/>
    </row>
    <row r="29" spans="1:7" s="29" customFormat="1" ht="20.100000000000001" customHeight="1">
      <c r="A29" s="33" t="s">
        <v>22</v>
      </c>
      <c r="B29" s="15">
        <v>22</v>
      </c>
      <c r="C29" s="14">
        <v>595</v>
      </c>
      <c r="D29" s="14">
        <v>1665</v>
      </c>
      <c r="E29" s="14">
        <v>11167</v>
      </c>
      <c r="F29" s="14">
        <v>13451</v>
      </c>
    </row>
    <row r="30" spans="1:7" s="27" customFormat="1" ht="20.100000000000001" customHeight="1">
      <c r="A30" s="34" t="s">
        <v>23</v>
      </c>
      <c r="B30" s="13">
        <v>14843</v>
      </c>
      <c r="C30" s="13">
        <v>188376</v>
      </c>
      <c r="D30" s="13">
        <v>602872</v>
      </c>
      <c r="E30" s="13">
        <v>1036255</v>
      </c>
      <c r="F30" s="13">
        <v>1842346</v>
      </c>
    </row>
    <row r="31" spans="1:7" s="29" customFormat="1" ht="20.100000000000001" customHeight="1">
      <c r="A31" s="28" t="s">
        <v>24</v>
      </c>
      <c r="B31" s="17">
        <v>12</v>
      </c>
      <c r="C31" s="17">
        <v>3817</v>
      </c>
      <c r="D31" s="17">
        <v>20803</v>
      </c>
      <c r="E31" s="17">
        <v>128268</v>
      </c>
      <c r="F31" s="17">
        <v>152901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v>14831</v>
      </c>
      <c r="C33" s="13">
        <v>184559</v>
      </c>
      <c r="D33" s="13">
        <v>582069</v>
      </c>
      <c r="E33" s="13">
        <v>907987</v>
      </c>
      <c r="F33" s="13">
        <v>1689446</v>
      </c>
    </row>
    <row r="34" spans="1:6" s="29" customFormat="1" ht="40.15" customHeight="1">
      <c r="A34" s="44" t="s">
        <v>36</v>
      </c>
      <c r="B34" s="18">
        <v>0.29724421284697866</v>
      </c>
      <c r="C34" s="18">
        <v>0.33556303841104879</v>
      </c>
      <c r="D34" s="18">
        <v>0.33073041847779766</v>
      </c>
      <c r="E34" s="18">
        <v>0.39976462860101508</v>
      </c>
      <c r="F34" s="18">
        <v>0.36480077181743531</v>
      </c>
    </row>
    <row r="35" spans="1:6" s="29" customFormat="1" ht="20.100000000000001" customHeight="1">
      <c r="A35" s="42" t="s">
        <v>27</v>
      </c>
      <c r="B35" s="18">
        <v>3.071236280803479</v>
      </c>
      <c r="C35" s="18">
        <v>2.7604211848816167</v>
      </c>
      <c r="D35" s="18">
        <v>2.6502374458746338</v>
      </c>
      <c r="E35" s="18">
        <v>3.3960197181412886</v>
      </c>
      <c r="F35" s="18">
        <v>3.0239796091880367</v>
      </c>
    </row>
    <row r="36" spans="1:6" s="29" customFormat="1" ht="20.100000000000001" customHeight="1">
      <c r="A36" s="42" t="s">
        <v>28</v>
      </c>
      <c r="B36" s="18">
        <v>92.118012422360252</v>
      </c>
      <c r="C36" s="18">
        <v>93.58975659229209</v>
      </c>
      <c r="D36" s="18">
        <v>94.676154847104755</v>
      </c>
      <c r="E36" s="18">
        <v>118.19669356938297</v>
      </c>
      <c r="F36" s="18">
        <v>105.83511871202155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</row>
    <row r="39" spans="1:6" ht="12" customHeight="1">
      <c r="A39" s="22" t="s">
        <v>31</v>
      </c>
      <c r="B39" s="23"/>
      <c r="C39" s="20"/>
    </row>
    <row r="40" spans="1:6" ht="12" customHeight="1">
      <c r="A40" s="19" t="s">
        <v>33</v>
      </c>
      <c r="B40" s="19"/>
      <c r="C40" s="24"/>
    </row>
    <row r="41" spans="1:6">
      <c r="B41" s="25"/>
      <c r="C41" s="25"/>
    </row>
    <row r="42" spans="1:6">
      <c r="B42" s="25"/>
      <c r="C42" s="25"/>
    </row>
  </sheetData>
  <mergeCells count="3">
    <mergeCell ref="A8:A10"/>
    <mergeCell ref="B8:F8"/>
    <mergeCell ref="B10:F10"/>
  </mergeCells>
  <phoneticPr fontId="2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42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6" ht="20.45" customHeight="1">
      <c r="A1" s="1"/>
      <c r="B1" s="1"/>
      <c r="C1" s="1"/>
      <c r="D1" s="1"/>
      <c r="E1" s="2"/>
      <c r="F1" s="3"/>
    </row>
    <row r="2" spans="1:6" ht="12" customHeight="1">
      <c r="A2" s="4"/>
      <c r="B2" s="4"/>
      <c r="C2" s="4"/>
      <c r="D2" s="4"/>
      <c r="E2" s="4"/>
      <c r="F2" s="4"/>
    </row>
    <row r="3" spans="1:6" ht="12" customHeight="1">
      <c r="A3" s="5"/>
      <c r="B3" s="5"/>
      <c r="C3" s="5"/>
      <c r="D3" s="5"/>
      <c r="E3" s="5"/>
      <c r="F3" s="5"/>
    </row>
    <row r="4" spans="1:6" ht="12" customHeight="1">
      <c r="A4" s="5"/>
      <c r="B4" s="5"/>
      <c r="C4" s="5"/>
      <c r="D4" s="5"/>
      <c r="E4" s="5"/>
      <c r="F4" s="5"/>
    </row>
    <row r="5" spans="1:6" ht="12" customHeight="1">
      <c r="A5" s="6"/>
      <c r="B5" s="6"/>
      <c r="C5" s="5"/>
      <c r="D5" s="5"/>
      <c r="E5" s="5"/>
      <c r="F5" s="5"/>
    </row>
    <row r="6" spans="1:6" ht="12" customHeight="1">
      <c r="A6" s="6"/>
      <c r="B6" s="6"/>
      <c r="C6" s="7"/>
      <c r="D6" s="7"/>
      <c r="E6" s="7"/>
      <c r="F6" s="5"/>
    </row>
    <row r="7" spans="1:6" ht="12" customHeight="1">
      <c r="A7" s="8"/>
      <c r="B7" s="8"/>
      <c r="C7" s="9"/>
      <c r="D7" s="9"/>
      <c r="E7" s="9"/>
      <c r="F7" s="10"/>
    </row>
    <row r="8" spans="1:6" ht="20.100000000000001" customHeight="1">
      <c r="A8" s="48" t="s">
        <v>0</v>
      </c>
      <c r="B8" s="48" t="s">
        <v>1</v>
      </c>
      <c r="C8" s="48"/>
      <c r="D8" s="48"/>
      <c r="E8" s="48"/>
      <c r="F8" s="48"/>
    </row>
    <row r="9" spans="1:6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6" ht="20.100000000000001" customHeight="1">
      <c r="A10" s="48"/>
      <c r="B10" s="50" t="s">
        <v>7</v>
      </c>
      <c r="C10" s="50"/>
      <c r="D10" s="50"/>
      <c r="E10" s="50"/>
      <c r="F10" s="50"/>
    </row>
    <row r="11" spans="1:6" s="27" customFormat="1" ht="20.100000000000001" customHeight="1">
      <c r="A11" s="26" t="s">
        <v>8</v>
      </c>
      <c r="B11" s="13">
        <v>9241</v>
      </c>
      <c r="C11" s="13">
        <f>50312+17025+52449</f>
        <v>119786</v>
      </c>
      <c r="D11" s="13">
        <f>90918+58135+225676</f>
        <v>374729</v>
      </c>
      <c r="E11" s="13">
        <f>SUM(E13:E16)</f>
        <v>612117</v>
      </c>
      <c r="F11" s="13">
        <f>SUM(B11:E11)</f>
        <v>1115873</v>
      </c>
    </row>
    <row r="12" spans="1:6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6" s="29" customFormat="1" ht="20.100000000000001" customHeight="1">
      <c r="A13" s="37" t="s">
        <v>10</v>
      </c>
      <c r="B13" s="14">
        <v>1767</v>
      </c>
      <c r="C13" s="14">
        <f>12730+3678+11116</f>
        <v>27524</v>
      </c>
      <c r="D13" s="14">
        <f>20180+11676+56986</f>
        <v>88842</v>
      </c>
      <c r="E13" s="16">
        <f>28669+38403+13231+67964</f>
        <v>148267</v>
      </c>
      <c r="F13" s="14">
        <f>SUM(B13:E13)</f>
        <v>266400</v>
      </c>
    </row>
    <row r="14" spans="1:6" s="29" customFormat="1" ht="20.100000000000001" customHeight="1">
      <c r="A14" s="37" t="s">
        <v>11</v>
      </c>
      <c r="B14" s="14">
        <f>164+3612</f>
        <v>3776</v>
      </c>
      <c r="C14" s="14">
        <f>18691+6847+21256</f>
        <v>46794</v>
      </c>
      <c r="D14" s="14">
        <f>37187+21497+85713</f>
        <v>144397</v>
      </c>
      <c r="E14" s="16">
        <f>52551+57684+20011+68425</f>
        <v>198671</v>
      </c>
      <c r="F14" s="14">
        <v>393637</v>
      </c>
    </row>
    <row r="15" spans="1:6" s="29" customFormat="1" ht="20.100000000000001" customHeight="1">
      <c r="A15" s="37" t="s">
        <v>12</v>
      </c>
      <c r="B15" s="14">
        <v>905</v>
      </c>
      <c r="C15" s="14">
        <f>5596+2263+6335</f>
        <v>14194</v>
      </c>
      <c r="D15" s="14">
        <f>11438+7708+28761</f>
        <v>47907</v>
      </c>
      <c r="E15" s="16">
        <f>14564+18280+6361+71359</f>
        <v>110564</v>
      </c>
      <c r="F15" s="14">
        <v>173568</v>
      </c>
    </row>
    <row r="16" spans="1:6" s="29" customFormat="1" ht="20.100000000000001" customHeight="1">
      <c r="A16" s="37" t="s">
        <v>13</v>
      </c>
      <c r="B16" s="14">
        <f>84+676+228+82+573+46+220+24+758+76+27</f>
        <v>2794</v>
      </c>
      <c r="C16" s="14">
        <f>5081+1140+5658+548+184+437+1810+1130+1656+985+298+1193+4004+1040+4185+115+119+217+163+31+181+589+296+216</f>
        <v>31276</v>
      </c>
      <c r="D16" s="14">
        <f>10186+5736+24215+129+1633+1948+2002+3374+5722+2082+1225+4613+6213+4228+14465+359+31+947+772+189+1222+370+838+1083</f>
        <v>93582</v>
      </c>
      <c r="E16" s="16">
        <f>12538+15968+5309+27713+947+1581+624+2650+5939+4274+3057+6139+2269+3047+1528+5560+8232+8901+3406+15020+584+404+367+540+171+731+248+11750+378+675+233+3832</f>
        <v>154615</v>
      </c>
      <c r="F16" s="14">
        <f>SUM(B16:E16)</f>
        <v>282267</v>
      </c>
    </row>
    <row r="17" spans="1:7" s="27" customFormat="1" ht="20.100000000000001" customHeight="1">
      <c r="A17" s="26" t="s">
        <v>14</v>
      </c>
      <c r="B17" s="13">
        <f>SUM(B19,B23)</f>
        <v>3167</v>
      </c>
      <c r="C17" s="13">
        <f>SUM(C19,C23)</f>
        <v>71666</v>
      </c>
      <c r="D17" s="13">
        <f>SUM(D19,D23)</f>
        <v>204979</v>
      </c>
      <c r="E17" s="13">
        <f>SUM(E19,E23)</f>
        <v>363773</v>
      </c>
      <c r="F17" s="13">
        <f>SUM(F19,F23)</f>
        <v>643584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f>148+2031</f>
        <v>2179</v>
      </c>
      <c r="C19" s="14">
        <f>32916+6256+17594</f>
        <v>56766</v>
      </c>
      <c r="D19" s="14">
        <f>34594+20670+94365</f>
        <v>149629</v>
      </c>
      <c r="E19" s="14">
        <f>51448+65860+22341+146201</f>
        <v>285850</v>
      </c>
      <c r="F19" s="14">
        <f>SUM(B19:E19)</f>
        <v>494424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f>20+297</f>
        <v>317</v>
      </c>
      <c r="C21" s="14">
        <f>2242+566+2589</f>
        <v>5397</v>
      </c>
      <c r="D21" s="14">
        <f>4800+3142+12109</f>
        <v>20051</v>
      </c>
      <c r="E21" s="14">
        <f>5490+8545+1111+8219</f>
        <v>23365</v>
      </c>
      <c r="F21" s="14">
        <f>SUM(B21:E21)</f>
        <v>49130</v>
      </c>
    </row>
    <row r="22" spans="1:7" s="29" customFormat="1" ht="20.100000000000001" customHeight="1">
      <c r="A22" s="37" t="s">
        <v>18</v>
      </c>
      <c r="B22" s="14">
        <f>86+1050</f>
        <v>1136</v>
      </c>
      <c r="C22" s="14">
        <f>25927+4103+10498</f>
        <v>40528</v>
      </c>
      <c r="D22" s="14">
        <f>20910+13952+62627</f>
        <v>97489</v>
      </c>
      <c r="E22" s="14">
        <f>31853+41477+17413+113063</f>
        <v>203806</v>
      </c>
      <c r="F22" s="14">
        <v>342960</v>
      </c>
    </row>
    <row r="23" spans="1:7" s="29" customFormat="1" ht="20.100000000000001" customHeight="1">
      <c r="A23" s="37" t="s">
        <v>19</v>
      </c>
      <c r="B23" s="14">
        <f>40+948</f>
        <v>988</v>
      </c>
      <c r="C23" s="14">
        <f>7149+2259+5492</f>
        <v>14900</v>
      </c>
      <c r="D23" s="14">
        <f>14563+5918+34869</f>
        <v>55350</v>
      </c>
      <c r="E23" s="14">
        <f>12966+17635+6128+41194</f>
        <v>77923</v>
      </c>
      <c r="F23" s="14">
        <v>149160</v>
      </c>
    </row>
    <row r="24" spans="1:7" s="29" customFormat="1" ht="20.100000000000001" customHeight="1">
      <c r="A24" s="36" t="s">
        <v>20</v>
      </c>
      <c r="B24" s="14">
        <f>67</f>
        <v>67</v>
      </c>
      <c r="C24" s="14">
        <f>325+22+272</f>
        <v>619</v>
      </c>
      <c r="D24" s="14">
        <f>223+24+1416</f>
        <v>1663</v>
      </c>
      <c r="E24" s="14">
        <f>235+100+166+196</f>
        <v>697</v>
      </c>
      <c r="F24" s="14">
        <f>SUM(B24:E24)</f>
        <v>3046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f>67</f>
        <v>67</v>
      </c>
      <c r="C26" s="14">
        <f>79+171</f>
        <v>250</v>
      </c>
      <c r="D26" s="14">
        <f>205+801</f>
        <v>1006</v>
      </c>
      <c r="E26" s="14">
        <f>234+166</f>
        <v>400</v>
      </c>
      <c r="F26" s="14">
        <v>1724</v>
      </c>
    </row>
    <row r="27" spans="1:7" s="29" customFormat="1" ht="20.100000000000001" customHeight="1">
      <c r="A27" s="30" t="s">
        <v>21</v>
      </c>
      <c r="B27" s="14">
        <v>1</v>
      </c>
      <c r="C27" s="14">
        <f>147+5+3</f>
        <v>155</v>
      </c>
      <c r="D27" s="14">
        <f>17+15+123</f>
        <v>155</v>
      </c>
      <c r="E27" s="14">
        <f>12+9+1+27</f>
        <v>49</v>
      </c>
      <c r="F27" s="14">
        <f>SUM(B27:E27)</f>
        <v>360</v>
      </c>
    </row>
    <row r="28" spans="1:7" s="27" customFormat="1" ht="40.15" customHeight="1">
      <c r="A28" s="31" t="s">
        <v>35</v>
      </c>
      <c r="B28" s="13">
        <f>SUM(B11,B17,B24,B27)</f>
        <v>12476</v>
      </c>
      <c r="C28" s="13">
        <f>SUM(C11,C17,C24,C27)</f>
        <v>192226</v>
      </c>
      <c r="D28" s="13">
        <f>SUM(D11,D17,D24,D27)</f>
        <v>581526</v>
      </c>
      <c r="E28" s="13">
        <f>SUM(E11,E17,E24,E27)</f>
        <v>976636</v>
      </c>
      <c r="F28" s="13">
        <f>SUM(B28:E28)</f>
        <v>1762864</v>
      </c>
      <c r="G28" s="32"/>
    </row>
    <row r="29" spans="1:7" s="29" customFormat="1" ht="20.100000000000001" customHeight="1">
      <c r="A29" s="33" t="s">
        <v>22</v>
      </c>
      <c r="B29" s="15">
        <f>9</f>
        <v>9</v>
      </c>
      <c r="C29" s="14">
        <f>157+51+512</f>
        <v>720</v>
      </c>
      <c r="D29" s="14">
        <f>596+211+837</f>
        <v>1644</v>
      </c>
      <c r="E29" s="14">
        <f>658+1389+188+7421</f>
        <v>9656</v>
      </c>
      <c r="F29" s="14">
        <f>SUM(B29:E29)</f>
        <v>12029</v>
      </c>
    </row>
    <row r="30" spans="1:7" s="27" customFormat="1" ht="20.100000000000001" customHeight="1">
      <c r="A30" s="34" t="s">
        <v>23</v>
      </c>
      <c r="B30" s="13">
        <f>SUM(B28:B29)</f>
        <v>12485</v>
      </c>
      <c r="C30" s="13">
        <f>SUM(C28:C29)</f>
        <v>192946</v>
      </c>
      <c r="D30" s="13">
        <f>SUM(D28:D29)</f>
        <v>583170</v>
      </c>
      <c r="E30" s="13">
        <f>SUM(E28:E29)</f>
        <v>986292</v>
      </c>
      <c r="F30" s="13">
        <f>SUM(B30:E30)</f>
        <v>1774893</v>
      </c>
    </row>
    <row r="31" spans="1:7" s="29" customFormat="1" ht="20.100000000000001" customHeight="1">
      <c r="A31" s="28" t="s">
        <v>24</v>
      </c>
      <c r="B31" s="17">
        <v>61</v>
      </c>
      <c r="C31" s="17">
        <f>1839+243+1283</f>
        <v>3365</v>
      </c>
      <c r="D31" s="17">
        <f>3253+2523+15005</f>
        <v>20781</v>
      </c>
      <c r="E31" s="17">
        <f>3922+5462+7692+92363</f>
        <v>109439</v>
      </c>
      <c r="F31" s="17">
        <v>133645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f>B30-B31</f>
        <v>12424</v>
      </c>
      <c r="C33" s="13">
        <f>C30-C31</f>
        <v>189581</v>
      </c>
      <c r="D33" s="13">
        <f>D30-D31</f>
        <v>562389</v>
      </c>
      <c r="E33" s="13">
        <f>E30-E31</f>
        <v>876853</v>
      </c>
      <c r="F33" s="13">
        <f>SUM(B33:E33)</f>
        <v>1641247</v>
      </c>
    </row>
    <row r="34" spans="1:6" s="29" customFormat="1" ht="40.15" customHeight="1">
      <c r="A34" s="44" t="s">
        <v>36</v>
      </c>
      <c r="B34" s="18">
        <f>B33/(2845+43462)</f>
        <v>0.2682963698792839</v>
      </c>
      <c r="C34" s="18">
        <f>C33/(245341+94560+268936)</f>
        <v>0.31138219260655969</v>
      </c>
      <c r="D34" s="18">
        <f>D33/(466246+281748+1074429)</f>
        <v>0.30859410795408093</v>
      </c>
      <c r="E34" s="18">
        <f>E33/(633871+769960+231415+688576)</f>
        <v>0.37733225694566969</v>
      </c>
      <c r="F34" s="18">
        <f>F33/4801389</f>
        <v>0.34182754198837045</v>
      </c>
    </row>
    <row r="35" spans="1:6" s="29" customFormat="1" ht="20.100000000000001" customHeight="1">
      <c r="A35" s="42" t="s">
        <v>27</v>
      </c>
      <c r="B35" s="18">
        <f>B33/(547+3803)</f>
        <v>2.8560919540229883</v>
      </c>
      <c r="C35" s="18">
        <f>C33/(31087+10543+30336)</f>
        <v>2.6343134257843981</v>
      </c>
      <c r="D35" s="18">
        <f>D33/(54264+39805+128313)</f>
        <v>2.528932197749818</v>
      </c>
      <c r="E35" s="18">
        <f>E33/(74956+86696+25418+79205)</f>
        <v>3.2930353957374896</v>
      </c>
      <c r="F35" s="18">
        <f>F33/564971</f>
        <v>2.9050110536647016</v>
      </c>
    </row>
    <row r="36" spans="1:6" s="29" customFormat="1" ht="20.100000000000001" customHeight="1">
      <c r="A36" s="42" t="s">
        <v>28</v>
      </c>
      <c r="B36" s="18">
        <f>B33/(160+13)</f>
        <v>71.815028901734109</v>
      </c>
      <c r="C36" s="18">
        <f>C33/(859+325+937)</f>
        <v>89.382838283828377</v>
      </c>
      <c r="D36" s="18">
        <f>D33/(1625+993+3663)</f>
        <v>89.538130870880437</v>
      </c>
      <c r="E36" s="18">
        <f>E33/(2190+2534+825+2213)</f>
        <v>112.96740530791033</v>
      </c>
      <c r="F36" s="18">
        <f>F33/16337</f>
        <v>100.46195751974047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</row>
    <row r="39" spans="1:6" ht="12" customHeight="1">
      <c r="A39" s="22" t="s">
        <v>31</v>
      </c>
      <c r="B39" s="23"/>
      <c r="C39" s="20"/>
    </row>
    <row r="40" spans="1:6" ht="12" customHeight="1">
      <c r="A40" s="19" t="s">
        <v>33</v>
      </c>
      <c r="B40" s="19"/>
      <c r="C40" s="24"/>
    </row>
    <row r="41" spans="1:6">
      <c r="B41" s="25"/>
      <c r="C41" s="25"/>
    </row>
    <row r="42" spans="1:6">
      <c r="B42" s="25"/>
      <c r="C42" s="25"/>
    </row>
  </sheetData>
  <mergeCells count="3">
    <mergeCell ref="A8:A10"/>
    <mergeCell ref="B8:F8"/>
    <mergeCell ref="B10:F10"/>
  </mergeCells>
  <phoneticPr fontId="2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9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6" ht="20.45" customHeight="1">
      <c r="A1" s="1"/>
      <c r="B1" s="1"/>
      <c r="C1" s="1"/>
      <c r="D1" s="1"/>
      <c r="E1" s="2"/>
      <c r="F1" s="3"/>
    </row>
    <row r="2" spans="1:6" ht="12" customHeight="1">
      <c r="A2" s="4"/>
      <c r="B2" s="4"/>
      <c r="C2" s="4"/>
      <c r="D2" s="4"/>
      <c r="E2" s="4"/>
      <c r="F2" s="4"/>
    </row>
    <row r="3" spans="1:6" ht="12" customHeight="1">
      <c r="A3" s="5"/>
      <c r="B3" s="5"/>
      <c r="C3" s="5"/>
      <c r="D3" s="5"/>
      <c r="E3" s="5"/>
      <c r="F3" s="5"/>
    </row>
    <row r="4" spans="1:6" ht="12" customHeight="1">
      <c r="A4" s="5"/>
      <c r="B4" s="5"/>
      <c r="C4" s="5"/>
      <c r="D4" s="5"/>
      <c r="E4" s="5"/>
      <c r="F4" s="5"/>
    </row>
    <row r="5" spans="1:6" ht="12" customHeight="1">
      <c r="A5" s="6"/>
      <c r="B5" s="6"/>
      <c r="C5" s="5"/>
      <c r="D5" s="5"/>
      <c r="E5" s="5"/>
      <c r="F5" s="5"/>
    </row>
    <row r="6" spans="1:6" ht="12" customHeight="1">
      <c r="A6" s="6"/>
      <c r="B6" s="6"/>
      <c r="C6" s="7"/>
      <c r="D6" s="7"/>
      <c r="E6" s="7"/>
      <c r="F6" s="5"/>
    </row>
    <row r="7" spans="1:6" ht="12" customHeight="1">
      <c r="A7" s="8"/>
      <c r="B7" s="8"/>
      <c r="C7" s="9"/>
      <c r="D7" s="9"/>
      <c r="E7" s="9"/>
      <c r="F7" s="10"/>
    </row>
    <row r="8" spans="1:6" ht="20.100000000000001" customHeight="1">
      <c r="A8" s="48" t="s">
        <v>0</v>
      </c>
      <c r="B8" s="48" t="s">
        <v>1</v>
      </c>
      <c r="C8" s="48"/>
      <c r="D8" s="48"/>
      <c r="E8" s="48"/>
      <c r="F8" s="48"/>
    </row>
    <row r="9" spans="1:6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6" ht="20.100000000000001" customHeight="1">
      <c r="A10" s="48"/>
      <c r="B10" s="50" t="s">
        <v>7</v>
      </c>
      <c r="C10" s="50"/>
      <c r="D10" s="50"/>
      <c r="E10" s="50"/>
      <c r="F10" s="50"/>
    </row>
    <row r="11" spans="1:6" s="27" customFormat="1" ht="20.100000000000001" customHeight="1">
      <c r="A11" s="26" t="s">
        <v>8</v>
      </c>
      <c r="B11" s="13">
        <v>17996</v>
      </c>
      <c r="C11" s="13">
        <v>111652</v>
      </c>
      <c r="D11" s="13">
        <v>326672</v>
      </c>
      <c r="E11" s="13">
        <v>598217</v>
      </c>
      <c r="F11" s="13">
        <v>1054535</v>
      </c>
    </row>
    <row r="12" spans="1:6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6" s="29" customFormat="1" ht="20.100000000000001" customHeight="1">
      <c r="A13" s="37" t="s">
        <v>10</v>
      </c>
      <c r="B13" s="14">
        <v>2933</v>
      </c>
      <c r="C13" s="14">
        <v>25985</v>
      </c>
      <c r="D13" s="14">
        <v>71247</v>
      </c>
      <c r="E13" s="16">
        <v>141721</v>
      </c>
      <c r="F13" s="14">
        <v>241886</v>
      </c>
    </row>
    <row r="14" spans="1:6" s="29" customFormat="1" ht="20.100000000000001" customHeight="1">
      <c r="A14" s="37" t="s">
        <v>11</v>
      </c>
      <c r="B14" s="14">
        <v>8348</v>
      </c>
      <c r="C14" s="14">
        <v>43776</v>
      </c>
      <c r="D14" s="14">
        <v>132363</v>
      </c>
      <c r="E14" s="16">
        <v>217675</v>
      </c>
      <c r="F14" s="14">
        <v>402161</v>
      </c>
    </row>
    <row r="15" spans="1:6" s="29" customFormat="1" ht="20.100000000000001" customHeight="1">
      <c r="A15" s="37" t="s">
        <v>12</v>
      </c>
      <c r="B15" s="14">
        <v>2430</v>
      </c>
      <c r="C15" s="14">
        <v>13624</v>
      </c>
      <c r="D15" s="14">
        <v>40537</v>
      </c>
      <c r="E15" s="16">
        <v>84353</v>
      </c>
      <c r="F15" s="14">
        <v>140943</v>
      </c>
    </row>
    <row r="16" spans="1:6" s="29" customFormat="1" ht="20.100000000000001" customHeight="1">
      <c r="A16" s="37" t="s">
        <v>13</v>
      </c>
      <c r="B16" s="14">
        <v>4285</v>
      </c>
      <c r="C16" s="14">
        <v>28267</v>
      </c>
      <c r="D16" s="14">
        <v>82525</v>
      </c>
      <c r="E16" s="16">
        <v>154468</v>
      </c>
      <c r="F16" s="14">
        <v>269545</v>
      </c>
    </row>
    <row r="17" spans="1:7" s="27" customFormat="1" ht="20.100000000000001" customHeight="1">
      <c r="A17" s="26" t="s">
        <v>14</v>
      </c>
      <c r="B17" s="13">
        <v>7235</v>
      </c>
      <c r="C17" s="13">
        <v>70455</v>
      </c>
      <c r="D17" s="13">
        <v>185160</v>
      </c>
      <c r="E17" s="13">
        <v>328185</v>
      </c>
      <c r="F17" s="13">
        <v>591035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5264</v>
      </c>
      <c r="C19" s="14">
        <v>53799</v>
      </c>
      <c r="D19" s="14">
        <v>130983</v>
      </c>
      <c r="E19" s="14">
        <v>270962</v>
      </c>
      <c r="F19" s="14">
        <v>461008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767</v>
      </c>
      <c r="C21" s="14">
        <v>4857</v>
      </c>
      <c r="D21" s="14">
        <v>17581</v>
      </c>
      <c r="E21" s="14">
        <v>23585</v>
      </c>
      <c r="F21" s="14">
        <v>46791</v>
      </c>
    </row>
    <row r="22" spans="1:7" s="29" customFormat="1" ht="20.100000000000001" customHeight="1">
      <c r="A22" s="37" t="s">
        <v>18</v>
      </c>
      <c r="B22" s="14">
        <v>2919</v>
      </c>
      <c r="C22" s="14">
        <v>37645</v>
      </c>
      <c r="D22" s="14">
        <v>82409</v>
      </c>
      <c r="E22" s="14">
        <v>191886</v>
      </c>
      <c r="F22" s="14">
        <v>314858</v>
      </c>
    </row>
    <row r="23" spans="1:7" s="29" customFormat="1" ht="20.100000000000001" customHeight="1">
      <c r="A23" s="37" t="s">
        <v>19</v>
      </c>
      <c r="B23" s="14">
        <v>1971</v>
      </c>
      <c r="C23" s="14">
        <v>16656</v>
      </c>
      <c r="D23" s="14">
        <v>54177</v>
      </c>
      <c r="E23" s="14">
        <v>57223</v>
      </c>
      <c r="F23" s="14">
        <v>130027</v>
      </c>
    </row>
    <row r="24" spans="1:7" s="29" customFormat="1" ht="20.100000000000001" customHeight="1">
      <c r="A24" s="39" t="s">
        <v>34</v>
      </c>
      <c r="B24" s="14">
        <v>44</v>
      </c>
      <c r="C24" s="14">
        <v>338</v>
      </c>
      <c r="D24" s="14">
        <v>771</v>
      </c>
      <c r="E24" s="14">
        <v>755</v>
      </c>
      <c r="F24" s="14">
        <v>1908</v>
      </c>
    </row>
    <row r="25" spans="1:7" s="27" customFormat="1" ht="40.15" customHeight="1">
      <c r="A25" s="31" t="s">
        <v>35</v>
      </c>
      <c r="B25" s="13">
        <v>25275</v>
      </c>
      <c r="C25" s="13">
        <v>182445</v>
      </c>
      <c r="D25" s="13">
        <v>512603</v>
      </c>
      <c r="E25" s="13">
        <v>927157</v>
      </c>
      <c r="F25" s="13">
        <v>1647481</v>
      </c>
      <c r="G25" s="32"/>
    </row>
    <row r="26" spans="1:7" s="29" customFormat="1" ht="20.100000000000001" customHeight="1">
      <c r="A26" s="33" t="s">
        <v>22</v>
      </c>
      <c r="B26" s="15" t="s">
        <v>37</v>
      </c>
      <c r="C26" s="14">
        <v>617</v>
      </c>
      <c r="D26" s="14">
        <v>1595</v>
      </c>
      <c r="E26" s="14">
        <v>5926</v>
      </c>
      <c r="F26" s="14">
        <v>8136</v>
      </c>
    </row>
    <row r="27" spans="1:7" s="27" customFormat="1" ht="20.100000000000001" customHeight="1">
      <c r="A27" s="34" t="s">
        <v>23</v>
      </c>
      <c r="B27" s="13">
        <v>25275</v>
      </c>
      <c r="C27" s="13">
        <v>183062</v>
      </c>
      <c r="D27" s="13">
        <v>514198</v>
      </c>
      <c r="E27" s="13">
        <v>933083</v>
      </c>
      <c r="F27" s="13">
        <v>1655616</v>
      </c>
    </row>
    <row r="28" spans="1:7" s="29" customFormat="1" ht="20.100000000000001" customHeight="1">
      <c r="A28" s="28" t="s">
        <v>24</v>
      </c>
      <c r="B28" s="17">
        <v>203</v>
      </c>
      <c r="C28" s="17">
        <v>1362</v>
      </c>
      <c r="D28" s="17">
        <v>5426</v>
      </c>
      <c r="E28" s="17">
        <v>6665</v>
      </c>
      <c r="F28" s="17">
        <v>13655</v>
      </c>
    </row>
    <row r="29" spans="1:7" s="27" customFormat="1" ht="12.95" customHeight="1">
      <c r="A29" s="26" t="s">
        <v>25</v>
      </c>
      <c r="B29" s="35"/>
      <c r="C29" s="35"/>
      <c r="D29" s="35"/>
      <c r="E29" s="35"/>
      <c r="F29" s="35"/>
    </row>
    <row r="30" spans="1:7" s="27" customFormat="1" ht="20.100000000000001" customHeight="1">
      <c r="A30" s="41" t="s">
        <v>26</v>
      </c>
      <c r="B30" s="13">
        <v>25072</v>
      </c>
      <c r="C30" s="13">
        <v>181700</v>
      </c>
      <c r="D30" s="13">
        <v>508772</v>
      </c>
      <c r="E30" s="13">
        <v>926418</v>
      </c>
      <c r="F30" s="13">
        <v>1641961</v>
      </c>
    </row>
    <row r="31" spans="1:7" s="29" customFormat="1" ht="40.15" customHeight="1">
      <c r="A31" s="43" t="s">
        <v>36</v>
      </c>
      <c r="B31" s="18">
        <v>0.26015855227659485</v>
      </c>
      <c r="C31" s="18">
        <v>0.28194365781939779</v>
      </c>
      <c r="D31" s="18">
        <v>0.2929816438741123</v>
      </c>
      <c r="E31" s="18">
        <v>0.34631943683811711</v>
      </c>
      <c r="F31" s="18">
        <v>0.3186789918014874</v>
      </c>
    </row>
    <row r="32" spans="1:7" s="29" customFormat="1" ht="20.100000000000001" customHeight="1">
      <c r="A32" s="42" t="s">
        <v>27</v>
      </c>
      <c r="B32" s="18">
        <v>3.1363522641981487</v>
      </c>
      <c r="C32" s="18">
        <v>2.7104030549837406</v>
      </c>
      <c r="D32" s="18">
        <v>2.6755224602698808</v>
      </c>
      <c r="E32" s="18">
        <v>3.0885026853849054</v>
      </c>
      <c r="F32" s="18">
        <v>2.9053800352122021</v>
      </c>
    </row>
    <row r="33" spans="1:6" s="29" customFormat="1" ht="20.100000000000001" customHeight="1">
      <c r="A33" s="42" t="s">
        <v>28</v>
      </c>
      <c r="B33" s="18">
        <v>75.291291291291287</v>
      </c>
      <c r="C33" s="18">
        <v>81.957600360847991</v>
      </c>
      <c r="D33" s="18">
        <v>86.261783655476435</v>
      </c>
      <c r="E33" s="18">
        <v>103.40640696506307</v>
      </c>
      <c r="F33" s="18">
        <v>94.327626816797846</v>
      </c>
    </row>
    <row r="34" spans="1:6">
      <c r="A34" s="5"/>
      <c r="B34" s="5"/>
      <c r="C34" s="5"/>
      <c r="D34" s="5"/>
      <c r="E34" s="5"/>
      <c r="F34" s="5"/>
    </row>
    <row r="35" spans="1:6" ht="12" customHeight="1">
      <c r="A35" s="19" t="s">
        <v>29</v>
      </c>
      <c r="B35" s="20"/>
      <c r="C35" s="20"/>
      <c r="D35" s="19" t="s">
        <v>30</v>
      </c>
      <c r="E35" s="19"/>
      <c r="F35" s="21"/>
    </row>
    <row r="36" spans="1:6" ht="12" customHeight="1">
      <c r="A36" s="22" t="s">
        <v>31</v>
      </c>
      <c r="B36" s="23"/>
      <c r="C36" s="20"/>
      <c r="D36" s="19" t="s">
        <v>32</v>
      </c>
      <c r="E36" s="19"/>
      <c r="F36" s="24"/>
    </row>
    <row r="37" spans="1:6" ht="12" customHeight="1">
      <c r="A37" s="19" t="s">
        <v>33</v>
      </c>
      <c r="B37" s="19"/>
      <c r="C37" s="24"/>
      <c r="D37" s="24"/>
      <c r="E37" s="24"/>
      <c r="F37" s="24"/>
    </row>
    <row r="38" spans="1:6">
      <c r="B38" s="25"/>
    </row>
    <row r="39" spans="1:6">
      <c r="B39" s="25"/>
      <c r="C39" s="25"/>
    </row>
  </sheetData>
  <mergeCells count="3">
    <mergeCell ref="A8:A10"/>
    <mergeCell ref="B8:F8"/>
    <mergeCell ref="B10:F10"/>
  </mergeCells>
  <phoneticPr fontId="2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9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6" ht="20.45" customHeight="1">
      <c r="A1" s="1"/>
      <c r="B1" s="1"/>
      <c r="C1" s="1"/>
      <c r="D1" s="1"/>
      <c r="E1" s="2"/>
      <c r="F1" s="3"/>
    </row>
    <row r="2" spans="1:6" ht="12" customHeight="1">
      <c r="A2" s="4"/>
      <c r="B2" s="4"/>
      <c r="C2" s="4"/>
      <c r="D2" s="4"/>
      <c r="E2" s="4"/>
      <c r="F2" s="4"/>
    </row>
    <row r="3" spans="1:6" ht="12" customHeight="1">
      <c r="A3" s="5"/>
      <c r="B3" s="5"/>
      <c r="C3" s="5"/>
      <c r="D3" s="5"/>
      <c r="E3" s="5"/>
      <c r="F3" s="5"/>
    </row>
    <row r="4" spans="1:6" ht="12" customHeight="1">
      <c r="A4" s="5"/>
      <c r="B4" s="5"/>
      <c r="C4" s="5"/>
      <c r="D4" s="5"/>
      <c r="E4" s="5"/>
      <c r="F4" s="5"/>
    </row>
    <row r="5" spans="1:6" ht="12" customHeight="1">
      <c r="A5" s="6"/>
      <c r="B5" s="6"/>
      <c r="C5" s="5"/>
      <c r="D5" s="5"/>
      <c r="E5" s="5"/>
      <c r="F5" s="5"/>
    </row>
    <row r="6" spans="1:6" ht="12" customHeight="1">
      <c r="A6" s="6"/>
      <c r="B6" s="6"/>
      <c r="C6" s="7"/>
      <c r="D6" s="7"/>
      <c r="E6" s="7"/>
      <c r="F6" s="5"/>
    </row>
    <row r="7" spans="1:6" ht="12" customHeight="1">
      <c r="A7" s="8"/>
      <c r="B7" s="8"/>
      <c r="C7" s="9"/>
      <c r="D7" s="9"/>
      <c r="E7" s="9"/>
      <c r="F7" s="10"/>
    </row>
    <row r="8" spans="1:6" ht="20.100000000000001" customHeight="1">
      <c r="A8" s="48" t="s">
        <v>0</v>
      </c>
      <c r="B8" s="48" t="s">
        <v>1</v>
      </c>
      <c r="C8" s="48"/>
      <c r="D8" s="48"/>
      <c r="E8" s="48"/>
      <c r="F8" s="48"/>
    </row>
    <row r="9" spans="1:6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6" ht="20.100000000000001" customHeight="1">
      <c r="A10" s="48"/>
      <c r="B10" s="50" t="s">
        <v>7</v>
      </c>
      <c r="C10" s="50"/>
      <c r="D10" s="50"/>
      <c r="E10" s="50"/>
      <c r="F10" s="50"/>
    </row>
    <row r="11" spans="1:6" s="27" customFormat="1" ht="20.100000000000001" customHeight="1">
      <c r="A11" s="26" t="s">
        <v>8</v>
      </c>
      <c r="B11" s="13">
        <v>18935</v>
      </c>
      <c r="C11" s="13">
        <v>95120</v>
      </c>
      <c r="D11" s="13">
        <v>326784</v>
      </c>
      <c r="E11" s="13">
        <v>559725</v>
      </c>
      <c r="F11" s="13">
        <v>1000564</v>
      </c>
    </row>
    <row r="12" spans="1:6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6" s="29" customFormat="1" ht="20.100000000000001" customHeight="1">
      <c r="A13" s="37" t="s">
        <v>10</v>
      </c>
      <c r="B13" s="14">
        <v>3200</v>
      </c>
      <c r="C13" s="14">
        <v>22112</v>
      </c>
      <c r="D13" s="14">
        <v>70202</v>
      </c>
      <c r="E13" s="16">
        <v>130741</v>
      </c>
      <c r="F13" s="14">
        <v>226255</v>
      </c>
    </row>
    <row r="14" spans="1:6" s="29" customFormat="1" ht="20.100000000000001" customHeight="1">
      <c r="A14" s="37" t="s">
        <v>11</v>
      </c>
      <c r="B14" s="14">
        <v>8536</v>
      </c>
      <c r="C14" s="14">
        <v>37248</v>
      </c>
      <c r="D14" s="14">
        <v>132878</v>
      </c>
      <c r="E14" s="16">
        <v>207926</v>
      </c>
      <c r="F14" s="14">
        <v>386588</v>
      </c>
    </row>
    <row r="15" spans="1:6" s="29" customFormat="1" ht="20.100000000000001" customHeight="1">
      <c r="A15" s="37" t="s">
        <v>12</v>
      </c>
      <c r="B15" s="14">
        <v>2610</v>
      </c>
      <c r="C15" s="14">
        <v>11497</v>
      </c>
      <c r="D15" s="14">
        <v>40329</v>
      </c>
      <c r="E15" s="16">
        <v>80311</v>
      </c>
      <c r="F15" s="14">
        <v>134747</v>
      </c>
    </row>
    <row r="16" spans="1:6" s="29" customFormat="1" ht="20.100000000000001" customHeight="1">
      <c r="A16" s="37" t="s">
        <v>13</v>
      </c>
      <c r="B16" s="14">
        <v>4589</v>
      </c>
      <c r="C16" s="14">
        <v>24263</v>
      </c>
      <c r="D16" s="14">
        <v>83375</v>
      </c>
      <c r="E16" s="16">
        <v>140747</v>
      </c>
      <c r="F16" s="14">
        <v>252974</v>
      </c>
    </row>
    <row r="17" spans="1:7" s="27" customFormat="1" ht="20.100000000000001" customHeight="1">
      <c r="A17" s="26" t="s">
        <v>14</v>
      </c>
      <c r="B17" s="13">
        <v>7162</v>
      </c>
      <c r="C17" s="13">
        <v>61392</v>
      </c>
      <c r="D17" s="13">
        <v>184871</v>
      </c>
      <c r="E17" s="13">
        <v>348768</v>
      </c>
      <c r="F17" s="13">
        <v>602193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5359</v>
      </c>
      <c r="C19" s="14">
        <v>47910</v>
      </c>
      <c r="D19" s="14">
        <v>130628</v>
      </c>
      <c r="E19" s="14">
        <v>289859</v>
      </c>
      <c r="F19" s="14">
        <v>473756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715</v>
      </c>
      <c r="C21" s="14">
        <v>4449</v>
      </c>
      <c r="D21" s="14">
        <v>16367</v>
      </c>
      <c r="E21" s="14">
        <v>25275</v>
      </c>
      <c r="F21" s="14">
        <v>46806</v>
      </c>
    </row>
    <row r="22" spans="1:7" s="29" customFormat="1" ht="20.100000000000001" customHeight="1">
      <c r="A22" s="37" t="s">
        <v>18</v>
      </c>
      <c r="B22" s="14">
        <v>2972</v>
      </c>
      <c r="C22" s="14">
        <v>34404</v>
      </c>
      <c r="D22" s="14">
        <v>83121</v>
      </c>
      <c r="E22" s="14">
        <v>191340</v>
      </c>
      <c r="F22" s="14">
        <v>311837</v>
      </c>
    </row>
    <row r="23" spans="1:7" s="29" customFormat="1" ht="20.100000000000001" customHeight="1">
      <c r="A23" s="37" t="s">
        <v>19</v>
      </c>
      <c r="B23" s="14">
        <v>1803</v>
      </c>
      <c r="C23" s="14">
        <v>13482</v>
      </c>
      <c r="D23" s="14">
        <v>54243</v>
      </c>
      <c r="E23" s="14">
        <v>58909</v>
      </c>
      <c r="F23" s="14">
        <v>128437</v>
      </c>
    </row>
    <row r="24" spans="1:7" s="29" customFormat="1" ht="20.100000000000001" customHeight="1">
      <c r="A24" s="39" t="s">
        <v>34</v>
      </c>
      <c r="B24" s="14">
        <v>63</v>
      </c>
      <c r="C24" s="14">
        <v>88</v>
      </c>
      <c r="D24" s="14">
        <v>319</v>
      </c>
      <c r="E24" s="14">
        <v>756</v>
      </c>
      <c r="F24" s="14">
        <v>1226</v>
      </c>
    </row>
    <row r="25" spans="1:7" s="27" customFormat="1" ht="40.15" customHeight="1">
      <c r="A25" s="31" t="s">
        <v>35</v>
      </c>
      <c r="B25" s="13">
        <v>26160</v>
      </c>
      <c r="C25" s="13">
        <v>156600</v>
      </c>
      <c r="D25" s="13">
        <v>511974</v>
      </c>
      <c r="E25" s="13">
        <v>909249</v>
      </c>
      <c r="F25" s="13">
        <v>1603983</v>
      </c>
      <c r="G25" s="32"/>
    </row>
    <row r="26" spans="1:7" s="29" customFormat="1" ht="20.100000000000001" customHeight="1">
      <c r="A26" s="33" t="s">
        <v>22</v>
      </c>
      <c r="B26" s="15" t="s">
        <v>38</v>
      </c>
      <c r="C26" s="14">
        <v>435</v>
      </c>
      <c r="D26" s="14">
        <v>1804</v>
      </c>
      <c r="E26" s="14">
        <v>5866</v>
      </c>
      <c r="F26" s="14">
        <v>8105</v>
      </c>
    </row>
    <row r="27" spans="1:7" s="27" customFormat="1" ht="20.100000000000001" customHeight="1">
      <c r="A27" s="34" t="s">
        <v>23</v>
      </c>
      <c r="B27" s="13">
        <v>26160</v>
      </c>
      <c r="C27" s="13">
        <v>157035</v>
      </c>
      <c r="D27" s="13">
        <v>513778</v>
      </c>
      <c r="E27" s="13">
        <v>915115</v>
      </c>
      <c r="F27" s="13">
        <v>1612088</v>
      </c>
    </row>
    <row r="28" spans="1:7" s="29" customFormat="1" ht="20.100000000000001" customHeight="1">
      <c r="A28" s="28" t="s">
        <v>24</v>
      </c>
      <c r="B28" s="17">
        <v>74</v>
      </c>
      <c r="C28" s="17">
        <v>602</v>
      </c>
      <c r="D28" s="17">
        <v>5121</v>
      </c>
      <c r="E28" s="17">
        <v>12935</v>
      </c>
      <c r="F28" s="17">
        <v>18732</v>
      </c>
    </row>
    <row r="29" spans="1:7" s="27" customFormat="1" ht="12.95" customHeight="1">
      <c r="A29" s="26" t="s">
        <v>25</v>
      </c>
      <c r="B29" s="35"/>
      <c r="C29" s="35"/>
      <c r="D29" s="35"/>
      <c r="E29" s="35"/>
      <c r="F29" s="35"/>
    </row>
    <row r="30" spans="1:7" s="27" customFormat="1" ht="20.100000000000001" customHeight="1">
      <c r="A30" s="41" t="s">
        <v>26</v>
      </c>
      <c r="B30" s="13">
        <v>26086</v>
      </c>
      <c r="C30" s="13">
        <v>156433</v>
      </c>
      <c r="D30" s="13">
        <v>508657</v>
      </c>
      <c r="E30" s="13">
        <v>902180</v>
      </c>
      <c r="F30" s="13">
        <v>1593356</v>
      </c>
    </row>
    <row r="31" spans="1:7" s="29" customFormat="1" ht="40.15" customHeight="1">
      <c r="A31" s="43" t="s">
        <v>36</v>
      </c>
      <c r="B31" s="18">
        <v>0.2</v>
      </c>
      <c r="C31" s="18">
        <v>0.3</v>
      </c>
      <c r="D31" s="18">
        <v>0.3</v>
      </c>
      <c r="E31" s="18">
        <v>0.3</v>
      </c>
      <c r="F31" s="18">
        <v>0.3</v>
      </c>
    </row>
    <row r="32" spans="1:7" s="29" customFormat="1" ht="20.100000000000001" customHeight="1">
      <c r="A32" s="42" t="s">
        <v>27</v>
      </c>
      <c r="B32" s="18">
        <v>2.7</v>
      </c>
      <c r="C32" s="18">
        <v>2.7</v>
      </c>
      <c r="D32" s="18">
        <v>2.6</v>
      </c>
      <c r="E32" s="18">
        <v>3.1</v>
      </c>
      <c r="F32" s="18">
        <v>2.8</v>
      </c>
    </row>
    <row r="33" spans="1:6" s="29" customFormat="1" ht="20.100000000000001" customHeight="1">
      <c r="A33" s="42" t="s">
        <v>28</v>
      </c>
      <c r="B33" s="18">
        <v>70.3</v>
      </c>
      <c r="C33" s="18">
        <v>77.900000000000006</v>
      </c>
      <c r="D33" s="18">
        <v>82.2</v>
      </c>
      <c r="E33" s="18">
        <v>100.2</v>
      </c>
      <c r="F33" s="18">
        <v>90.7</v>
      </c>
    </row>
    <row r="34" spans="1:6">
      <c r="A34" s="5"/>
      <c r="B34" s="5"/>
      <c r="C34" s="5"/>
      <c r="D34" s="5"/>
      <c r="E34" s="5"/>
      <c r="F34" s="5"/>
    </row>
    <row r="35" spans="1:6" ht="12" customHeight="1">
      <c r="A35" s="19" t="s">
        <v>29</v>
      </c>
      <c r="B35" s="20"/>
      <c r="C35" s="20"/>
      <c r="D35" s="19" t="s">
        <v>30</v>
      </c>
      <c r="E35" s="19"/>
      <c r="F35" s="21"/>
    </row>
    <row r="36" spans="1:6" ht="12" customHeight="1">
      <c r="A36" s="22" t="s">
        <v>31</v>
      </c>
      <c r="B36" s="23"/>
      <c r="C36" s="20"/>
      <c r="D36" s="19" t="s">
        <v>32</v>
      </c>
      <c r="E36" s="19"/>
      <c r="F36" s="24"/>
    </row>
    <row r="37" spans="1:6" ht="12" customHeight="1">
      <c r="A37" s="19" t="s">
        <v>33</v>
      </c>
      <c r="B37" s="19"/>
      <c r="C37" s="24"/>
      <c r="D37" s="24"/>
      <c r="E37" s="24"/>
      <c r="F37" s="24"/>
    </row>
    <row r="38" spans="1:6">
      <c r="B38" s="25"/>
    </row>
    <row r="39" spans="1:6">
      <c r="B39" s="25"/>
      <c r="C39" s="25"/>
    </row>
  </sheetData>
  <mergeCells count="3">
    <mergeCell ref="A8:A10"/>
    <mergeCell ref="B8:F8"/>
    <mergeCell ref="B10:F10"/>
  </mergeCells>
  <phoneticPr fontId="2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3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9" ht="20.45" customHeight="1">
      <c r="A1" s="1"/>
      <c r="B1" s="1"/>
      <c r="C1" s="1"/>
      <c r="D1" s="1"/>
      <c r="E1" s="2"/>
      <c r="F1" s="3"/>
    </row>
    <row r="2" spans="1:9" ht="12" customHeight="1">
      <c r="A2" s="4"/>
      <c r="B2" s="4"/>
      <c r="C2" s="4"/>
      <c r="D2" s="4"/>
      <c r="E2" s="4"/>
      <c r="F2" s="4"/>
    </row>
    <row r="3" spans="1:9" ht="12" customHeight="1">
      <c r="A3" s="5"/>
      <c r="B3" s="5"/>
      <c r="C3" s="5"/>
      <c r="D3" s="5"/>
      <c r="E3" s="5"/>
      <c r="F3" s="5"/>
    </row>
    <row r="4" spans="1:9" ht="12" customHeight="1">
      <c r="A4" s="5"/>
      <c r="B4" s="5"/>
      <c r="C4" s="5"/>
      <c r="D4" s="5"/>
      <c r="E4" s="5"/>
      <c r="F4" s="5"/>
    </row>
    <row r="5" spans="1:9" ht="12" customHeight="1">
      <c r="A5" s="6"/>
      <c r="B5" s="6"/>
      <c r="C5" s="5"/>
      <c r="D5" s="5"/>
      <c r="E5" s="5"/>
      <c r="F5" s="5"/>
    </row>
    <row r="6" spans="1:9" ht="12" customHeight="1">
      <c r="A6" s="6"/>
      <c r="B6" s="6"/>
      <c r="C6" s="7"/>
      <c r="D6" s="7"/>
      <c r="E6" s="7"/>
      <c r="F6" s="5"/>
    </row>
    <row r="7" spans="1:9" ht="12" customHeight="1">
      <c r="A7" s="8"/>
      <c r="B7" s="8"/>
      <c r="C7" s="9"/>
      <c r="D7" s="9"/>
      <c r="E7" s="9"/>
      <c r="F7" s="10"/>
    </row>
    <row r="8" spans="1:9" ht="20.100000000000001" customHeight="1">
      <c r="A8" s="48" t="s">
        <v>0</v>
      </c>
      <c r="B8" s="48" t="s">
        <v>1</v>
      </c>
      <c r="C8" s="48"/>
      <c r="D8" s="48"/>
      <c r="E8" s="48"/>
      <c r="F8" s="48"/>
      <c r="H8" s="45"/>
      <c r="I8" s="45"/>
    </row>
    <row r="9" spans="1:9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9" ht="20.100000000000001" customHeight="1">
      <c r="A10" s="48"/>
      <c r="B10" s="49" t="s">
        <v>7</v>
      </c>
      <c r="C10" s="50"/>
      <c r="D10" s="50"/>
      <c r="E10" s="50"/>
      <c r="F10" s="50"/>
    </row>
    <row r="11" spans="1:9" s="27" customFormat="1" ht="20.100000000000001" customHeight="1">
      <c r="A11" s="26" t="s">
        <v>8</v>
      </c>
      <c r="B11" s="13">
        <v>19258</v>
      </c>
      <c r="C11" s="13">
        <v>195007</v>
      </c>
      <c r="D11" s="13">
        <v>326918</v>
      </c>
      <c r="E11" s="13">
        <v>1067216</v>
      </c>
      <c r="F11" s="13">
        <v>1608398</v>
      </c>
    </row>
    <row r="12" spans="1:9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9" s="29" customFormat="1" ht="20.100000000000001" customHeight="1">
      <c r="A13" s="37" t="s">
        <v>10</v>
      </c>
      <c r="B13" s="14">
        <v>5079</v>
      </c>
      <c r="C13" s="14">
        <v>71171</v>
      </c>
      <c r="D13" s="14">
        <v>124030</v>
      </c>
      <c r="E13" s="16">
        <v>345426</v>
      </c>
      <c r="F13" s="14">
        <v>545706</v>
      </c>
    </row>
    <row r="14" spans="1:9" s="29" customFormat="1" ht="20.100000000000001" customHeight="1">
      <c r="A14" s="37" t="s">
        <v>11</v>
      </c>
      <c r="B14" s="14">
        <v>7018</v>
      </c>
      <c r="C14" s="14">
        <v>64783</v>
      </c>
      <c r="D14" s="14">
        <v>97003</v>
      </c>
      <c r="E14" s="16">
        <v>292061</v>
      </c>
      <c r="F14" s="14">
        <v>460865</v>
      </c>
    </row>
    <row r="15" spans="1:9" s="29" customFormat="1" ht="20.100000000000001" customHeight="1">
      <c r="A15" s="37" t="s">
        <v>12</v>
      </c>
      <c r="B15" s="14">
        <v>2510</v>
      </c>
      <c r="C15" s="14">
        <v>21395</v>
      </c>
      <c r="D15" s="14">
        <v>34352</v>
      </c>
      <c r="E15" s="16">
        <v>181421</v>
      </c>
      <c r="F15" s="14">
        <v>239678</v>
      </c>
    </row>
    <row r="16" spans="1:9" s="29" customFormat="1" ht="20.100000000000001" customHeight="1">
      <c r="A16" s="37" t="s">
        <v>13</v>
      </c>
      <c r="B16" s="14">
        <v>4651</v>
      </c>
      <c r="C16" s="14">
        <v>37658</v>
      </c>
      <c r="D16" s="14">
        <v>71533</v>
      </c>
      <c r="E16" s="16">
        <v>248307</v>
      </c>
      <c r="F16" s="14">
        <v>362149</v>
      </c>
    </row>
    <row r="17" spans="1:7" s="27" customFormat="1" ht="20.100000000000001" customHeight="1">
      <c r="A17" s="26" t="s">
        <v>14</v>
      </c>
      <c r="B17" s="13">
        <v>10332</v>
      </c>
      <c r="C17" s="13">
        <v>161775</v>
      </c>
      <c r="D17" s="13">
        <v>199822</v>
      </c>
      <c r="E17" s="13">
        <v>627227</v>
      </c>
      <c r="F17" s="13">
        <v>999156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6553</v>
      </c>
      <c r="C19" s="14">
        <v>101059</v>
      </c>
      <c r="D19" s="14">
        <v>138810</v>
      </c>
      <c r="E19" s="14">
        <v>473927</v>
      </c>
      <c r="F19" s="14">
        <v>720349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910</v>
      </c>
      <c r="C21" s="14">
        <v>10888</v>
      </c>
      <c r="D21" s="14">
        <v>17842</v>
      </c>
      <c r="E21" s="14">
        <v>30602</v>
      </c>
      <c r="F21" s="14">
        <v>60242</v>
      </c>
    </row>
    <row r="22" spans="1:7" s="29" customFormat="1" ht="20.100000000000001" customHeight="1">
      <c r="A22" s="37" t="s">
        <v>18</v>
      </c>
      <c r="B22" s="14">
        <v>3332</v>
      </c>
      <c r="C22" s="14">
        <v>70768</v>
      </c>
      <c r="D22" s="14">
        <v>89152</v>
      </c>
      <c r="E22" s="14">
        <v>349097</v>
      </c>
      <c r="F22" s="14">
        <v>512350</v>
      </c>
    </row>
    <row r="23" spans="1:7" s="29" customFormat="1" ht="20.100000000000001" customHeight="1">
      <c r="A23" s="37" t="s">
        <v>19</v>
      </c>
      <c r="B23" s="14">
        <v>3779</v>
      </c>
      <c r="C23" s="14">
        <v>60716</v>
      </c>
      <c r="D23" s="14">
        <v>61012</v>
      </c>
      <c r="E23" s="14">
        <v>153300</v>
      </c>
      <c r="F23" s="14">
        <v>278807</v>
      </c>
    </row>
    <row r="24" spans="1:7" s="29" customFormat="1" ht="20.100000000000001" customHeight="1">
      <c r="A24" s="36" t="s">
        <v>20</v>
      </c>
      <c r="B24" s="14">
        <v>166</v>
      </c>
      <c r="C24" s="14">
        <v>746</v>
      </c>
      <c r="D24" s="14">
        <v>3142</v>
      </c>
      <c r="E24" s="14">
        <v>2020</v>
      </c>
      <c r="F24" s="14">
        <v>6074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v>31</v>
      </c>
      <c r="C26" s="14">
        <v>320</v>
      </c>
      <c r="D26" s="14">
        <v>923</v>
      </c>
      <c r="E26" s="14">
        <v>247</v>
      </c>
      <c r="F26" s="14">
        <v>1521</v>
      </c>
    </row>
    <row r="27" spans="1:7" s="29" customFormat="1" ht="20.100000000000001" customHeight="1">
      <c r="A27" s="30" t="s">
        <v>21</v>
      </c>
      <c r="B27" s="14">
        <v>51</v>
      </c>
      <c r="C27" s="14">
        <v>313</v>
      </c>
      <c r="D27" s="14">
        <v>941</v>
      </c>
      <c r="E27" s="14">
        <v>1398</v>
      </c>
      <c r="F27" s="14">
        <v>2704</v>
      </c>
    </row>
    <row r="28" spans="1:7" s="27" customFormat="1" ht="40.15" customHeight="1">
      <c r="A28" s="31" t="s">
        <v>35</v>
      </c>
      <c r="B28" s="13">
        <v>29807</v>
      </c>
      <c r="C28" s="13">
        <v>357841</v>
      </c>
      <c r="D28" s="13">
        <v>530823</v>
      </c>
      <c r="E28" s="13">
        <v>1697861</v>
      </c>
      <c r="F28" s="13">
        <v>2616332</v>
      </c>
      <c r="G28" s="32"/>
    </row>
    <row r="29" spans="1:7" s="29" customFormat="1" ht="20.100000000000001" customHeight="1">
      <c r="A29" s="33" t="s">
        <v>22</v>
      </c>
      <c r="B29" s="15">
        <v>415</v>
      </c>
      <c r="C29" s="14">
        <v>1364</v>
      </c>
      <c r="D29" s="14">
        <v>3558</v>
      </c>
      <c r="E29" s="14">
        <v>10273</v>
      </c>
      <c r="F29" s="14">
        <v>15611</v>
      </c>
    </row>
    <row r="30" spans="1:7" s="27" customFormat="1" ht="20.100000000000001" customHeight="1">
      <c r="A30" s="34" t="s">
        <v>23</v>
      </c>
      <c r="B30" s="13">
        <v>30223</v>
      </c>
      <c r="C30" s="13">
        <v>359205</v>
      </c>
      <c r="D30" s="13">
        <v>534382</v>
      </c>
      <c r="E30" s="13">
        <v>1708134</v>
      </c>
      <c r="F30" s="13">
        <v>2631943</v>
      </c>
    </row>
    <row r="31" spans="1:7" s="29" customFormat="1" ht="20.100000000000001" customHeight="1">
      <c r="A31" s="28" t="s">
        <v>24</v>
      </c>
      <c r="B31" s="17">
        <v>660</v>
      </c>
      <c r="C31" s="17">
        <v>18003</v>
      </c>
      <c r="D31" s="17">
        <v>15448</v>
      </c>
      <c r="E31" s="17">
        <v>219209</v>
      </c>
      <c r="F31" s="17">
        <v>253319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v>29563</v>
      </c>
      <c r="C33" s="13">
        <v>341202</v>
      </c>
      <c r="D33" s="13">
        <v>518934</v>
      </c>
      <c r="E33" s="13">
        <v>1488925</v>
      </c>
      <c r="F33" s="13">
        <v>2378624</v>
      </c>
    </row>
    <row r="34" spans="1:6" s="29" customFormat="1" ht="40.15" customHeight="1">
      <c r="A34" s="43" t="s">
        <v>36</v>
      </c>
      <c r="B34" s="18">
        <v>0.4</v>
      </c>
      <c r="C34" s="18">
        <v>0.6</v>
      </c>
      <c r="D34" s="18">
        <v>0.6</v>
      </c>
      <c r="E34" s="18">
        <v>0.6</v>
      </c>
      <c r="F34" s="18">
        <v>0.6</v>
      </c>
    </row>
    <row r="35" spans="1:6" s="29" customFormat="1" ht="20.100000000000001" customHeight="1">
      <c r="A35" s="42" t="s">
        <v>27</v>
      </c>
      <c r="B35" s="18">
        <v>3.6</v>
      </c>
      <c r="C35" s="18">
        <v>3.5</v>
      </c>
      <c r="D35" s="18">
        <v>3.1</v>
      </c>
      <c r="E35" s="18">
        <v>4.7</v>
      </c>
      <c r="F35" s="18">
        <v>4</v>
      </c>
    </row>
    <row r="36" spans="1:6" s="29" customFormat="1" ht="20.100000000000001" customHeight="1">
      <c r="A36" s="42" t="s">
        <v>28</v>
      </c>
      <c r="B36" s="18">
        <v>89.9</v>
      </c>
      <c r="C36" s="18">
        <v>144</v>
      </c>
      <c r="D36" s="18">
        <v>141.9</v>
      </c>
      <c r="E36" s="18">
        <v>181.7</v>
      </c>
      <c r="F36" s="18">
        <v>163.5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  <c r="E38" s="20" t="s">
        <v>49</v>
      </c>
    </row>
    <row r="39" spans="1:6" ht="12" customHeight="1">
      <c r="A39" s="46" t="s">
        <v>52</v>
      </c>
      <c r="B39" s="47"/>
      <c r="C39" s="20"/>
      <c r="E39" s="20" t="s">
        <v>50</v>
      </c>
    </row>
    <row r="40" spans="1:6" ht="12" customHeight="1">
      <c r="A40" s="46" t="s">
        <v>42</v>
      </c>
      <c r="B40" s="47"/>
      <c r="C40" s="24"/>
    </row>
    <row r="41" spans="1:6" ht="12" customHeight="1">
      <c r="A41" s="46" t="s">
        <v>45</v>
      </c>
      <c r="B41" s="47"/>
      <c r="C41" s="22"/>
    </row>
    <row r="42" spans="1:6" ht="12" customHeight="1">
      <c r="A42" s="46" t="s">
        <v>46</v>
      </c>
      <c r="B42" s="47"/>
      <c r="C42" s="25"/>
    </row>
    <row r="43" spans="1:6" ht="12" customHeight="1"/>
  </sheetData>
  <mergeCells count="7">
    <mergeCell ref="A42:B42"/>
    <mergeCell ref="A8:A10"/>
    <mergeCell ref="B8:F8"/>
    <mergeCell ref="B10:F10"/>
    <mergeCell ref="A39:B39"/>
    <mergeCell ref="A40:B40"/>
    <mergeCell ref="A41:B41"/>
  </mergeCells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3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9" ht="20.45" customHeight="1">
      <c r="A1" s="1"/>
      <c r="B1" s="1"/>
      <c r="C1" s="1"/>
      <c r="D1" s="1"/>
      <c r="E1" s="2"/>
      <c r="F1" s="3"/>
    </row>
    <row r="2" spans="1:9" ht="12" customHeight="1">
      <c r="A2" s="4"/>
      <c r="B2" s="4"/>
      <c r="C2" s="4"/>
      <c r="D2" s="4"/>
      <c r="E2" s="4"/>
      <c r="F2" s="4"/>
    </row>
    <row r="3" spans="1:9" ht="12" customHeight="1">
      <c r="A3" s="5"/>
      <c r="B3" s="5"/>
      <c r="C3" s="5"/>
      <c r="D3" s="5"/>
      <c r="E3" s="5"/>
      <c r="F3" s="5"/>
    </row>
    <row r="4" spans="1:9" ht="12" customHeight="1">
      <c r="A4" s="5"/>
      <c r="B4" s="5"/>
      <c r="C4" s="5"/>
      <c r="D4" s="5"/>
      <c r="E4" s="5"/>
      <c r="F4" s="5"/>
    </row>
    <row r="5" spans="1:9" ht="12" customHeight="1">
      <c r="A5" s="6"/>
      <c r="B5" s="6"/>
      <c r="C5" s="5"/>
      <c r="D5" s="5"/>
      <c r="E5" s="5"/>
      <c r="F5" s="5"/>
    </row>
    <row r="6" spans="1:9" ht="12" customHeight="1">
      <c r="A6" s="6"/>
      <c r="B6" s="6"/>
      <c r="C6" s="7"/>
      <c r="D6" s="7"/>
      <c r="E6" s="7"/>
      <c r="F6" s="5"/>
    </row>
    <row r="7" spans="1:9" ht="12" customHeight="1">
      <c r="A7" s="8"/>
      <c r="B7" s="8"/>
      <c r="C7" s="9"/>
      <c r="D7" s="9"/>
      <c r="E7" s="9"/>
      <c r="F7" s="10"/>
    </row>
    <row r="8" spans="1:9" ht="20.100000000000001" customHeight="1">
      <c r="A8" s="48" t="s">
        <v>0</v>
      </c>
      <c r="B8" s="48" t="s">
        <v>1</v>
      </c>
      <c r="C8" s="48"/>
      <c r="D8" s="48"/>
      <c r="E8" s="48"/>
      <c r="F8" s="48"/>
      <c r="H8" s="45"/>
      <c r="I8" s="45"/>
    </row>
    <row r="9" spans="1:9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9" ht="20.100000000000001" customHeight="1">
      <c r="A10" s="48"/>
      <c r="B10" s="49" t="s">
        <v>7</v>
      </c>
      <c r="C10" s="50"/>
      <c r="D10" s="50"/>
      <c r="E10" s="50"/>
      <c r="F10" s="50"/>
    </row>
    <row r="11" spans="1:9" s="27" customFormat="1" ht="20.100000000000001" customHeight="1">
      <c r="A11" s="26" t="s">
        <v>8</v>
      </c>
      <c r="B11" s="13">
        <v>18542</v>
      </c>
      <c r="C11" s="13">
        <v>142127</v>
      </c>
      <c r="D11" s="13">
        <v>368520</v>
      </c>
      <c r="E11" s="13">
        <v>1022475</v>
      </c>
      <c r="F11" s="13">
        <v>1551664</v>
      </c>
    </row>
    <row r="12" spans="1:9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9" s="29" customFormat="1" ht="20.100000000000001" customHeight="1">
      <c r="A13" s="37" t="s">
        <v>10</v>
      </c>
      <c r="B13" s="14">
        <v>4661</v>
      </c>
      <c r="C13" s="14">
        <v>50289</v>
      </c>
      <c r="D13" s="14">
        <v>136034</v>
      </c>
      <c r="E13" s="16">
        <v>330159</v>
      </c>
      <c r="F13" s="14">
        <v>521143</v>
      </c>
    </row>
    <row r="14" spans="1:9" s="29" customFormat="1" ht="20.100000000000001" customHeight="1">
      <c r="A14" s="37" t="s">
        <v>11</v>
      </c>
      <c r="B14" s="14">
        <v>6423</v>
      </c>
      <c r="C14" s="14">
        <v>49878</v>
      </c>
      <c r="D14" s="14">
        <v>109027</v>
      </c>
      <c r="E14" s="16">
        <v>282283</v>
      </c>
      <c r="F14" s="14">
        <v>447611</v>
      </c>
    </row>
    <row r="15" spans="1:9" s="29" customFormat="1" ht="20.100000000000001" customHeight="1">
      <c r="A15" s="37" t="s">
        <v>12</v>
      </c>
      <c r="B15" s="14">
        <v>2278</v>
      </c>
      <c r="C15" s="14">
        <v>16594</v>
      </c>
      <c r="D15" s="14">
        <v>43209</v>
      </c>
      <c r="E15" s="16">
        <v>173876</v>
      </c>
      <c r="F15" s="14">
        <v>235956</v>
      </c>
    </row>
    <row r="16" spans="1:9" s="29" customFormat="1" ht="20.100000000000001" customHeight="1">
      <c r="A16" s="37" t="s">
        <v>13</v>
      </c>
      <c r="B16" s="14">
        <v>5181</v>
      </c>
      <c r="C16" s="14">
        <v>25366</v>
      </c>
      <c r="D16" s="14">
        <v>80251</v>
      </c>
      <c r="E16" s="16">
        <v>236156</v>
      </c>
      <c r="F16" s="14">
        <v>346954</v>
      </c>
    </row>
    <row r="17" spans="1:7" s="27" customFormat="1" ht="20.100000000000001" customHeight="1">
      <c r="A17" s="26" t="s">
        <v>14</v>
      </c>
      <c r="B17" s="13">
        <v>10238</v>
      </c>
      <c r="C17" s="13">
        <v>104781</v>
      </c>
      <c r="D17" s="13">
        <v>227337</v>
      </c>
      <c r="E17" s="13">
        <v>593215</v>
      </c>
      <c r="F17" s="13">
        <v>935571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6636</v>
      </c>
      <c r="C19" s="14">
        <v>69199</v>
      </c>
      <c r="D19" s="14">
        <v>153924</v>
      </c>
      <c r="E19" s="14">
        <v>457350</v>
      </c>
      <c r="F19" s="14">
        <v>687109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935</v>
      </c>
      <c r="C21" s="14">
        <v>8422</v>
      </c>
      <c r="D21" s="14">
        <v>16850</v>
      </c>
      <c r="E21" s="14">
        <v>29568</v>
      </c>
      <c r="F21" s="14">
        <v>55775</v>
      </c>
    </row>
    <row r="22" spans="1:7" s="29" customFormat="1" ht="20.100000000000001" customHeight="1">
      <c r="A22" s="37" t="s">
        <v>18</v>
      </c>
      <c r="B22" s="14">
        <v>3435</v>
      </c>
      <c r="C22" s="14">
        <v>47762</v>
      </c>
      <c r="D22" s="14">
        <v>103470</v>
      </c>
      <c r="E22" s="14">
        <v>335703</v>
      </c>
      <c r="F22" s="14">
        <v>490370</v>
      </c>
    </row>
    <row r="23" spans="1:7" s="29" customFormat="1" ht="20.100000000000001" customHeight="1">
      <c r="A23" s="37" t="s">
        <v>19</v>
      </c>
      <c r="B23" s="14">
        <v>3603</v>
      </c>
      <c r="C23" s="14">
        <v>35582</v>
      </c>
      <c r="D23" s="14">
        <v>73413</v>
      </c>
      <c r="E23" s="14">
        <v>135865</v>
      </c>
      <c r="F23" s="14">
        <v>248462</v>
      </c>
    </row>
    <row r="24" spans="1:7" s="29" customFormat="1" ht="20.100000000000001" customHeight="1">
      <c r="A24" s="36" t="s">
        <v>20</v>
      </c>
      <c r="B24" s="14">
        <v>209</v>
      </c>
      <c r="C24" s="14">
        <v>675</v>
      </c>
      <c r="D24" s="14">
        <v>3060</v>
      </c>
      <c r="E24" s="14">
        <v>1982</v>
      </c>
      <c r="F24" s="14">
        <v>5926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v>36</v>
      </c>
      <c r="C26" s="14">
        <v>357</v>
      </c>
      <c r="D26" s="14">
        <v>1437</v>
      </c>
      <c r="E26" s="14">
        <v>284</v>
      </c>
      <c r="F26" s="14">
        <v>2115</v>
      </c>
    </row>
    <row r="27" spans="1:7" s="29" customFormat="1" ht="20.100000000000001" customHeight="1">
      <c r="A27" s="30" t="s">
        <v>21</v>
      </c>
      <c r="B27" s="14">
        <v>15</v>
      </c>
      <c r="C27" s="14">
        <v>3150</v>
      </c>
      <c r="D27" s="14">
        <v>2005</v>
      </c>
      <c r="E27" s="14">
        <v>1041</v>
      </c>
      <c r="F27" s="14">
        <v>6211</v>
      </c>
    </row>
    <row r="28" spans="1:7" s="27" customFormat="1" ht="40.15" customHeight="1">
      <c r="A28" s="31" t="s">
        <v>35</v>
      </c>
      <c r="B28" s="13">
        <v>29004</v>
      </c>
      <c r="C28" s="13">
        <v>250733</v>
      </c>
      <c r="D28" s="13">
        <v>600922</v>
      </c>
      <c r="E28" s="13">
        <v>1618713</v>
      </c>
      <c r="F28" s="13">
        <v>2499372</v>
      </c>
      <c r="G28" s="32"/>
    </row>
    <row r="29" spans="1:7" s="29" customFormat="1" ht="20.100000000000001" customHeight="1">
      <c r="A29" s="33" t="s">
        <v>22</v>
      </c>
      <c r="B29" s="15">
        <v>438</v>
      </c>
      <c r="C29" s="14">
        <v>1216</v>
      </c>
      <c r="D29" s="14">
        <v>3555</v>
      </c>
      <c r="E29" s="14">
        <v>9679</v>
      </c>
      <c r="F29" s="14">
        <v>14888</v>
      </c>
    </row>
    <row r="30" spans="1:7" s="27" customFormat="1" ht="20.100000000000001" customHeight="1">
      <c r="A30" s="34" t="s">
        <v>23</v>
      </c>
      <c r="B30" s="13">
        <v>29442</v>
      </c>
      <c r="C30" s="13">
        <v>251949</v>
      </c>
      <c r="D30" s="13">
        <v>604477</v>
      </c>
      <c r="E30" s="13">
        <v>1628392</v>
      </c>
      <c r="F30" s="13">
        <v>2514261</v>
      </c>
    </row>
    <row r="31" spans="1:7" s="29" customFormat="1" ht="20.100000000000001" customHeight="1">
      <c r="A31" s="28" t="s">
        <v>24</v>
      </c>
      <c r="B31" s="17">
        <v>550</v>
      </c>
      <c r="C31" s="17">
        <v>5233</v>
      </c>
      <c r="D31" s="17">
        <v>29740</v>
      </c>
      <c r="E31" s="17">
        <v>198954</v>
      </c>
      <c r="F31" s="17">
        <v>234477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v>28892</v>
      </c>
      <c r="C33" s="13">
        <v>246716</v>
      </c>
      <c r="D33" s="13">
        <v>574737</v>
      </c>
      <c r="E33" s="13">
        <v>1429438</v>
      </c>
      <c r="F33" s="13">
        <v>2279783</v>
      </c>
    </row>
    <row r="34" spans="1:6" s="29" customFormat="1" ht="40.15" customHeight="1">
      <c r="A34" s="43" t="s">
        <v>36</v>
      </c>
      <c r="B34" s="18">
        <v>0.4</v>
      </c>
      <c r="C34" s="18">
        <v>0.5</v>
      </c>
      <c r="D34" s="18">
        <v>0.5</v>
      </c>
      <c r="E34" s="18">
        <v>0.6</v>
      </c>
      <c r="F34" s="18">
        <v>0.6</v>
      </c>
    </row>
    <row r="35" spans="1:6" s="29" customFormat="1" ht="20.100000000000001" customHeight="1">
      <c r="A35" s="42" t="s">
        <v>27</v>
      </c>
      <c r="B35" s="18">
        <v>3.5</v>
      </c>
      <c r="C35" s="18">
        <v>3.6</v>
      </c>
      <c r="D35" s="18">
        <v>3</v>
      </c>
      <c r="E35" s="18">
        <v>4.5</v>
      </c>
      <c r="F35" s="18">
        <v>3.9</v>
      </c>
    </row>
    <row r="36" spans="1:6" s="29" customFormat="1" ht="20.100000000000001" customHeight="1">
      <c r="A36" s="42" t="s">
        <v>28</v>
      </c>
      <c r="B36" s="18">
        <v>87.8</v>
      </c>
      <c r="C36" s="18">
        <v>130</v>
      </c>
      <c r="D36" s="18">
        <v>133.5</v>
      </c>
      <c r="E36" s="18">
        <v>174.5</v>
      </c>
      <c r="F36" s="18">
        <v>154.80000000000001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  <c r="E38" s="20" t="s">
        <v>49</v>
      </c>
    </row>
    <row r="39" spans="1:6" ht="12" customHeight="1">
      <c r="A39" s="46" t="s">
        <v>51</v>
      </c>
      <c r="B39" s="47"/>
      <c r="C39" s="20"/>
      <c r="E39" s="20" t="s">
        <v>50</v>
      </c>
    </row>
    <row r="40" spans="1:6" ht="12" customHeight="1">
      <c r="A40" s="46" t="s">
        <v>42</v>
      </c>
      <c r="B40" s="47"/>
      <c r="C40" s="24"/>
    </row>
    <row r="41" spans="1:6" ht="12" customHeight="1">
      <c r="A41" s="46" t="s">
        <v>45</v>
      </c>
      <c r="B41" s="47"/>
      <c r="C41" s="22"/>
    </row>
    <row r="42" spans="1:6" ht="12" customHeight="1">
      <c r="A42" s="46" t="s">
        <v>46</v>
      </c>
      <c r="B42" s="47"/>
      <c r="C42" s="25"/>
    </row>
    <row r="43" spans="1:6" ht="12" customHeight="1"/>
  </sheetData>
  <mergeCells count="7">
    <mergeCell ref="A42:B42"/>
    <mergeCell ref="A8:A10"/>
    <mergeCell ref="B8:F8"/>
    <mergeCell ref="B10:F10"/>
    <mergeCell ref="A39:B39"/>
    <mergeCell ref="A40:B40"/>
    <mergeCell ref="A41:B41"/>
  </mergeCells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3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9" ht="20.45" customHeight="1">
      <c r="A1" s="1"/>
      <c r="B1" s="1"/>
      <c r="C1" s="1"/>
      <c r="D1" s="1"/>
      <c r="E1" s="2"/>
      <c r="F1" s="3"/>
    </row>
    <row r="2" spans="1:9" ht="12" customHeight="1">
      <c r="A2" s="4"/>
      <c r="B2" s="4"/>
      <c r="C2" s="4"/>
      <c r="D2" s="4"/>
      <c r="E2" s="4"/>
      <c r="F2" s="4"/>
    </row>
    <row r="3" spans="1:9" ht="12" customHeight="1">
      <c r="A3" s="5"/>
      <c r="B3" s="5"/>
      <c r="C3" s="5"/>
      <c r="D3" s="5"/>
      <c r="E3" s="5"/>
      <c r="F3" s="5"/>
    </row>
    <row r="4" spans="1:9" ht="12" customHeight="1">
      <c r="A4" s="5"/>
      <c r="B4" s="5"/>
      <c r="C4" s="5"/>
      <c r="D4" s="5"/>
      <c r="E4" s="5"/>
      <c r="F4" s="5"/>
    </row>
    <row r="5" spans="1:9" ht="12" customHeight="1">
      <c r="A5" s="6"/>
      <c r="B5" s="6"/>
      <c r="C5" s="5"/>
      <c r="D5" s="5"/>
      <c r="E5" s="5"/>
      <c r="F5" s="5"/>
    </row>
    <row r="6" spans="1:9" ht="12" customHeight="1">
      <c r="A6" s="6"/>
      <c r="B6" s="6"/>
      <c r="C6" s="7"/>
      <c r="D6" s="7"/>
      <c r="E6" s="7"/>
      <c r="F6" s="5"/>
    </row>
    <row r="7" spans="1:9" ht="12" customHeight="1">
      <c r="A7" s="8"/>
      <c r="B7" s="8"/>
      <c r="C7" s="9"/>
      <c r="D7" s="9"/>
      <c r="E7" s="9"/>
      <c r="F7" s="10"/>
    </row>
    <row r="8" spans="1:9" ht="20.100000000000001" customHeight="1">
      <c r="A8" s="48" t="s">
        <v>0</v>
      </c>
      <c r="B8" s="48" t="s">
        <v>1</v>
      </c>
      <c r="C8" s="48"/>
      <c r="D8" s="48"/>
      <c r="E8" s="48"/>
      <c r="F8" s="48"/>
      <c r="H8" s="45"/>
      <c r="I8" s="45"/>
    </row>
    <row r="9" spans="1:9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9" ht="20.100000000000001" customHeight="1">
      <c r="A10" s="48"/>
      <c r="B10" s="49" t="s">
        <v>7</v>
      </c>
      <c r="C10" s="50"/>
      <c r="D10" s="50"/>
      <c r="E10" s="50"/>
      <c r="F10" s="50"/>
    </row>
    <row r="11" spans="1:9" s="27" customFormat="1" ht="20.100000000000001" customHeight="1">
      <c r="A11" s="26" t="s">
        <v>8</v>
      </c>
      <c r="B11" s="13">
        <v>18256</v>
      </c>
      <c r="C11" s="13">
        <v>137394</v>
      </c>
      <c r="D11" s="13">
        <v>367418</v>
      </c>
      <c r="E11" s="13">
        <v>991751</v>
      </c>
      <c r="F11" s="13">
        <v>1514820</v>
      </c>
    </row>
    <row r="12" spans="1:9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9" s="29" customFormat="1" ht="20.100000000000001" customHeight="1">
      <c r="A13" s="37" t="s">
        <v>10</v>
      </c>
      <c r="B13" s="14">
        <v>4552</v>
      </c>
      <c r="C13" s="14">
        <v>47204</v>
      </c>
      <c r="D13" s="14">
        <v>132303</v>
      </c>
      <c r="E13" s="16">
        <v>318339</v>
      </c>
      <c r="F13" s="14">
        <v>502398</v>
      </c>
    </row>
    <row r="14" spans="1:9" s="29" customFormat="1" ht="20.100000000000001" customHeight="1">
      <c r="A14" s="37" t="s">
        <v>11</v>
      </c>
      <c r="B14" s="14">
        <v>6363</v>
      </c>
      <c r="C14" s="14">
        <v>48531</v>
      </c>
      <c r="D14" s="14">
        <v>109639</v>
      </c>
      <c r="E14" s="16">
        <v>274804</v>
      </c>
      <c r="F14" s="14">
        <v>439337</v>
      </c>
    </row>
    <row r="15" spans="1:9" s="29" customFormat="1" ht="20.100000000000001" customHeight="1">
      <c r="A15" s="37" t="s">
        <v>12</v>
      </c>
      <c r="B15" s="14">
        <v>2241</v>
      </c>
      <c r="C15" s="14">
        <v>16215</v>
      </c>
      <c r="D15" s="14">
        <v>43811</v>
      </c>
      <c r="E15" s="16">
        <v>168602</v>
      </c>
      <c r="F15" s="14">
        <v>230869</v>
      </c>
    </row>
    <row r="16" spans="1:9" s="29" customFormat="1" ht="20.100000000000001" customHeight="1">
      <c r="A16" s="37" t="s">
        <v>13</v>
      </c>
      <c r="B16" s="14">
        <v>5097</v>
      </c>
      <c r="C16" s="14">
        <v>25447</v>
      </c>
      <c r="D16" s="14">
        <v>81669</v>
      </c>
      <c r="E16" s="16">
        <v>230006</v>
      </c>
      <c r="F16" s="14">
        <v>342217</v>
      </c>
    </row>
    <row r="17" spans="1:7" s="27" customFormat="1" ht="20.100000000000001" customHeight="1">
      <c r="A17" s="26" t="s">
        <v>14</v>
      </c>
      <c r="B17" s="13">
        <v>9976</v>
      </c>
      <c r="C17" s="13">
        <v>99191</v>
      </c>
      <c r="D17" s="13">
        <v>219536</v>
      </c>
      <c r="E17" s="13">
        <v>573835</v>
      </c>
      <c r="F17" s="13">
        <v>902539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6699</v>
      </c>
      <c r="C19" s="14">
        <v>65033</v>
      </c>
      <c r="D19" s="14">
        <v>159490</v>
      </c>
      <c r="E19" s="14">
        <v>442507</v>
      </c>
      <c r="F19" s="14">
        <v>673728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834</v>
      </c>
      <c r="C21" s="14">
        <v>7338</v>
      </c>
      <c r="D21" s="14">
        <v>16183</v>
      </c>
      <c r="E21" s="14">
        <v>28971</v>
      </c>
      <c r="F21" s="14">
        <v>53323</v>
      </c>
    </row>
    <row r="22" spans="1:7" s="29" customFormat="1" ht="20.100000000000001" customHeight="1">
      <c r="A22" s="37" t="s">
        <v>18</v>
      </c>
      <c r="B22" s="14">
        <v>3683</v>
      </c>
      <c r="C22" s="14">
        <v>44957</v>
      </c>
      <c r="D22" s="14">
        <v>109903</v>
      </c>
      <c r="E22" s="14">
        <v>323902</v>
      </c>
      <c r="F22" s="14">
        <v>482445</v>
      </c>
    </row>
    <row r="23" spans="1:7" s="29" customFormat="1" ht="20.100000000000001" customHeight="1">
      <c r="A23" s="37" t="s">
        <v>19</v>
      </c>
      <c r="B23" s="14">
        <v>3277</v>
      </c>
      <c r="C23" s="14">
        <v>34160</v>
      </c>
      <c r="D23" s="14">
        <v>60046</v>
      </c>
      <c r="E23" s="14">
        <v>131328</v>
      </c>
      <c r="F23" s="14">
        <v>228811</v>
      </c>
    </row>
    <row r="24" spans="1:7" s="29" customFormat="1" ht="20.100000000000001" customHeight="1">
      <c r="A24" s="36" t="s">
        <v>20</v>
      </c>
      <c r="B24" s="14">
        <v>250</v>
      </c>
      <c r="C24" s="14">
        <v>846</v>
      </c>
      <c r="D24" s="14">
        <v>3173</v>
      </c>
      <c r="E24" s="14">
        <v>2099</v>
      </c>
      <c r="F24" s="14">
        <v>6369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v>51</v>
      </c>
      <c r="C26" s="14">
        <v>480</v>
      </c>
      <c r="D26" s="14">
        <v>1049</v>
      </c>
      <c r="E26" s="14">
        <v>269</v>
      </c>
      <c r="F26" s="14">
        <v>1850</v>
      </c>
    </row>
    <row r="27" spans="1:7" s="29" customFormat="1" ht="20.100000000000001" customHeight="1">
      <c r="A27" s="30" t="s">
        <v>21</v>
      </c>
      <c r="B27" s="14">
        <v>60</v>
      </c>
      <c r="C27" s="14">
        <v>1870</v>
      </c>
      <c r="D27" s="14">
        <v>791</v>
      </c>
      <c r="E27" s="14">
        <v>3386</v>
      </c>
      <c r="F27" s="14">
        <v>6107</v>
      </c>
    </row>
    <row r="28" spans="1:7" s="27" customFormat="1" ht="40.15" customHeight="1">
      <c r="A28" s="31" t="s">
        <v>35</v>
      </c>
      <c r="B28" s="13">
        <v>28543</v>
      </c>
      <c r="C28" s="13">
        <v>239303</v>
      </c>
      <c r="D28" s="13">
        <v>590919</v>
      </c>
      <c r="E28" s="13">
        <v>1571069</v>
      </c>
      <c r="F28" s="13">
        <v>2429834</v>
      </c>
      <c r="G28" s="32"/>
    </row>
    <row r="29" spans="1:7" s="29" customFormat="1" ht="20.100000000000001" customHeight="1">
      <c r="A29" s="33" t="s">
        <v>22</v>
      </c>
      <c r="B29" s="15">
        <v>395</v>
      </c>
      <c r="C29" s="14">
        <v>1302</v>
      </c>
      <c r="D29" s="14">
        <v>3674</v>
      </c>
      <c r="E29" s="14">
        <v>9468</v>
      </c>
      <c r="F29" s="14">
        <v>14838</v>
      </c>
    </row>
    <row r="30" spans="1:7" s="27" customFormat="1" ht="20.100000000000001" customHeight="1">
      <c r="A30" s="34" t="s">
        <v>23</v>
      </c>
      <c r="B30" s="13">
        <v>28938</v>
      </c>
      <c r="C30" s="13">
        <v>240605</v>
      </c>
      <c r="D30" s="13">
        <v>594593</v>
      </c>
      <c r="E30" s="13">
        <v>1580537</v>
      </c>
      <c r="F30" s="13">
        <v>2444672</v>
      </c>
    </row>
    <row r="31" spans="1:7" s="29" customFormat="1" ht="20.100000000000001" customHeight="1">
      <c r="A31" s="28" t="s">
        <v>24</v>
      </c>
      <c r="B31" s="17">
        <v>498</v>
      </c>
      <c r="C31" s="17">
        <v>5058</v>
      </c>
      <c r="D31" s="17">
        <v>27888</v>
      </c>
      <c r="E31" s="17">
        <v>192594</v>
      </c>
      <c r="F31" s="17">
        <v>226038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v>28440</v>
      </c>
      <c r="C33" s="13">
        <v>235545</v>
      </c>
      <c r="D33" s="13">
        <v>566706</v>
      </c>
      <c r="E33" s="13">
        <v>1387942</v>
      </c>
      <c r="F33" s="13">
        <v>2218634</v>
      </c>
    </row>
    <row r="34" spans="1:6" s="29" customFormat="1" ht="40.15" customHeight="1">
      <c r="A34" s="43" t="s">
        <v>36</v>
      </c>
      <c r="B34" s="18">
        <v>0.4</v>
      </c>
      <c r="C34" s="18">
        <v>0.5</v>
      </c>
      <c r="D34" s="18">
        <v>0.5</v>
      </c>
      <c r="E34" s="18">
        <v>0.6</v>
      </c>
      <c r="F34" s="18">
        <v>0.5</v>
      </c>
    </row>
    <row r="35" spans="1:6" s="29" customFormat="1" ht="20.100000000000001" customHeight="1">
      <c r="A35" s="42" t="s">
        <v>27</v>
      </c>
      <c r="B35" s="18">
        <v>3.5</v>
      </c>
      <c r="C35" s="18">
        <v>3.5</v>
      </c>
      <c r="D35" s="18">
        <v>2.9</v>
      </c>
      <c r="E35" s="18">
        <v>4.2</v>
      </c>
      <c r="F35" s="18">
        <v>3.7</v>
      </c>
    </row>
    <row r="36" spans="1:6" s="29" customFormat="1" ht="20.100000000000001" customHeight="1">
      <c r="A36" s="42" t="s">
        <v>28</v>
      </c>
      <c r="B36" s="18">
        <v>87</v>
      </c>
      <c r="C36" s="18">
        <v>124.6</v>
      </c>
      <c r="D36" s="18">
        <v>128.4</v>
      </c>
      <c r="E36" s="18">
        <v>168.4</v>
      </c>
      <c r="F36" s="18">
        <v>149.19999999999999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  <c r="E38" s="20" t="s">
        <v>49</v>
      </c>
    </row>
    <row r="39" spans="1:6" ht="12" customHeight="1">
      <c r="A39" s="46" t="s">
        <v>48</v>
      </c>
      <c r="B39" s="47"/>
      <c r="C39" s="20"/>
      <c r="E39" s="20" t="s">
        <v>50</v>
      </c>
    </row>
    <row r="40" spans="1:6" ht="12" customHeight="1">
      <c r="A40" s="46" t="s">
        <v>42</v>
      </c>
      <c r="B40" s="47"/>
      <c r="C40" s="24"/>
    </row>
    <row r="41" spans="1:6" ht="12" customHeight="1">
      <c r="A41" s="46" t="s">
        <v>45</v>
      </c>
      <c r="B41" s="47"/>
      <c r="C41" s="22"/>
    </row>
    <row r="42" spans="1:6" ht="12" customHeight="1">
      <c r="A42" s="46" t="s">
        <v>46</v>
      </c>
      <c r="B42" s="47"/>
      <c r="C42" s="25"/>
    </row>
    <row r="43" spans="1:6" ht="12" customHeight="1"/>
  </sheetData>
  <mergeCells count="7">
    <mergeCell ref="A42:B42"/>
    <mergeCell ref="A8:A10"/>
    <mergeCell ref="B8:F8"/>
    <mergeCell ref="B10:F10"/>
    <mergeCell ref="A39:B39"/>
    <mergeCell ref="A40:B40"/>
    <mergeCell ref="A41:B41"/>
  </mergeCells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2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9" ht="20.45" customHeight="1">
      <c r="A1" s="1"/>
      <c r="B1" s="1"/>
      <c r="C1" s="1"/>
      <c r="D1" s="1"/>
      <c r="E1" s="2"/>
      <c r="F1" s="3"/>
    </row>
    <row r="2" spans="1:9" ht="12" customHeight="1">
      <c r="A2" s="4"/>
      <c r="B2" s="4"/>
      <c r="C2" s="4"/>
      <c r="D2" s="4"/>
      <c r="E2" s="4"/>
      <c r="F2" s="4"/>
    </row>
    <row r="3" spans="1:9" ht="12" customHeight="1">
      <c r="A3" s="5"/>
      <c r="B3" s="5"/>
      <c r="C3" s="5"/>
      <c r="D3" s="5"/>
      <c r="E3" s="5"/>
      <c r="F3" s="5"/>
    </row>
    <row r="4" spans="1:9" ht="12" customHeight="1">
      <c r="A4" s="5"/>
      <c r="B4" s="5"/>
      <c r="C4" s="5"/>
      <c r="D4" s="5"/>
      <c r="E4" s="5"/>
      <c r="F4" s="5"/>
    </row>
    <row r="5" spans="1:9" ht="12" customHeight="1">
      <c r="A5" s="6"/>
      <c r="B5" s="6"/>
      <c r="C5" s="5"/>
      <c r="D5" s="5"/>
      <c r="E5" s="5"/>
      <c r="F5" s="5"/>
    </row>
    <row r="6" spans="1:9" ht="12" customHeight="1">
      <c r="A6" s="6"/>
      <c r="B6" s="6"/>
      <c r="C6" s="7"/>
      <c r="D6" s="7"/>
      <c r="E6" s="7"/>
      <c r="F6" s="5"/>
    </row>
    <row r="7" spans="1:9" ht="12" customHeight="1">
      <c r="A7" s="8"/>
      <c r="B7" s="8"/>
      <c r="C7" s="9"/>
      <c r="D7" s="9"/>
      <c r="E7" s="9"/>
      <c r="F7" s="10"/>
    </row>
    <row r="8" spans="1:9" ht="20.100000000000001" customHeight="1">
      <c r="A8" s="48" t="s">
        <v>0</v>
      </c>
      <c r="B8" s="48" t="s">
        <v>1</v>
      </c>
      <c r="C8" s="48"/>
      <c r="D8" s="48"/>
      <c r="E8" s="48"/>
      <c r="F8" s="48"/>
      <c r="H8" s="45"/>
      <c r="I8" s="45"/>
    </row>
    <row r="9" spans="1:9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9" ht="20.100000000000001" customHeight="1">
      <c r="A10" s="48"/>
      <c r="B10" s="49" t="s">
        <v>7</v>
      </c>
      <c r="C10" s="50"/>
      <c r="D10" s="50"/>
      <c r="E10" s="50"/>
      <c r="F10" s="50"/>
    </row>
    <row r="11" spans="1:9" s="27" customFormat="1" ht="20.100000000000001" customHeight="1">
      <c r="A11" s="26" t="s">
        <v>8</v>
      </c>
      <c r="B11" s="13">
        <v>19119</v>
      </c>
      <c r="C11" s="13">
        <v>124424</v>
      </c>
      <c r="D11" s="13">
        <v>368277</v>
      </c>
      <c r="E11" s="13">
        <v>950167</v>
      </c>
      <c r="F11" s="13">
        <v>1461987</v>
      </c>
    </row>
    <row r="12" spans="1:9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9" s="29" customFormat="1" ht="20.100000000000001" customHeight="1">
      <c r="A13" s="37" t="s">
        <v>10</v>
      </c>
      <c r="B13" s="14">
        <v>3731</v>
      </c>
      <c r="C13" s="14">
        <v>42082</v>
      </c>
      <c r="D13" s="14">
        <v>127606</v>
      </c>
      <c r="E13" s="16">
        <v>305117</v>
      </c>
      <c r="F13" s="14">
        <v>478537</v>
      </c>
    </row>
    <row r="14" spans="1:9" s="29" customFormat="1" ht="20.100000000000001" customHeight="1">
      <c r="A14" s="37" t="s">
        <v>11</v>
      </c>
      <c r="B14" s="14">
        <v>8588</v>
      </c>
      <c r="C14" s="14">
        <v>44618</v>
      </c>
      <c r="D14" s="14">
        <v>112410</v>
      </c>
      <c r="E14" s="16">
        <v>266108</v>
      </c>
      <c r="F14" s="14">
        <v>431724</v>
      </c>
    </row>
    <row r="15" spans="1:9" s="29" customFormat="1" ht="20.100000000000001" customHeight="1">
      <c r="A15" s="37" t="s">
        <v>12</v>
      </c>
      <c r="B15" s="14">
        <v>2257</v>
      </c>
      <c r="C15" s="14">
        <v>14924</v>
      </c>
      <c r="D15" s="14">
        <v>43976</v>
      </c>
      <c r="E15" s="16">
        <v>161447</v>
      </c>
      <c r="F15" s="14">
        <v>222604</v>
      </c>
    </row>
    <row r="16" spans="1:9" s="29" customFormat="1" ht="20.100000000000001" customHeight="1">
      <c r="A16" s="37" t="s">
        <v>13</v>
      </c>
      <c r="B16" s="14">
        <v>4543</v>
      </c>
      <c r="C16" s="14">
        <v>22799</v>
      </c>
      <c r="D16" s="14">
        <v>84285</v>
      </c>
      <c r="E16" s="16">
        <v>217494</v>
      </c>
      <c r="F16" s="14">
        <v>329122</v>
      </c>
    </row>
    <row r="17" spans="1:7" s="27" customFormat="1" ht="20.100000000000001" customHeight="1">
      <c r="A17" s="26" t="s">
        <v>14</v>
      </c>
      <c r="B17" s="13">
        <v>9041</v>
      </c>
      <c r="C17" s="13">
        <v>94743</v>
      </c>
      <c r="D17" s="13">
        <v>217521</v>
      </c>
      <c r="E17" s="13">
        <v>551588</v>
      </c>
      <c r="F17" s="13">
        <v>872894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6318</v>
      </c>
      <c r="C19" s="14">
        <v>63780</v>
      </c>
      <c r="D19" s="14">
        <v>158755</v>
      </c>
      <c r="E19" s="14">
        <v>431815</v>
      </c>
      <c r="F19" s="14">
        <v>660668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719</v>
      </c>
      <c r="C21" s="14">
        <v>8766</v>
      </c>
      <c r="D21" s="14">
        <v>20517</v>
      </c>
      <c r="E21" s="14">
        <v>28439</v>
      </c>
      <c r="F21" s="14">
        <v>58440</v>
      </c>
    </row>
    <row r="22" spans="1:7" s="29" customFormat="1" ht="20.100000000000001" customHeight="1">
      <c r="A22" s="37" t="s">
        <v>18</v>
      </c>
      <c r="B22" s="14">
        <v>3777</v>
      </c>
      <c r="C22" s="14">
        <v>43283</v>
      </c>
      <c r="D22" s="14">
        <v>104769</v>
      </c>
      <c r="E22" s="14">
        <v>312385</v>
      </c>
      <c r="F22" s="14">
        <v>464214</v>
      </c>
    </row>
    <row r="23" spans="1:7" s="29" customFormat="1" ht="20.100000000000001" customHeight="1">
      <c r="A23" s="37" t="s">
        <v>19</v>
      </c>
      <c r="B23" s="14">
        <v>2723</v>
      </c>
      <c r="C23" s="14">
        <v>30964</v>
      </c>
      <c r="D23" s="14">
        <v>58766</v>
      </c>
      <c r="E23" s="14">
        <v>119773</v>
      </c>
      <c r="F23" s="14">
        <v>212226</v>
      </c>
    </row>
    <row r="24" spans="1:7" s="29" customFormat="1" ht="20.100000000000001" customHeight="1">
      <c r="A24" s="36" t="s">
        <v>20</v>
      </c>
      <c r="B24" s="14">
        <v>154</v>
      </c>
      <c r="C24" s="14">
        <v>894</v>
      </c>
      <c r="D24" s="14">
        <v>4105</v>
      </c>
      <c r="E24" s="14">
        <v>2261</v>
      </c>
      <c r="F24" s="14">
        <v>7414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v>45</v>
      </c>
      <c r="C26" s="14">
        <v>506</v>
      </c>
      <c r="D26" s="14">
        <v>886</v>
      </c>
      <c r="E26" s="14">
        <v>543</v>
      </c>
      <c r="F26" s="14">
        <v>1980</v>
      </c>
    </row>
    <row r="27" spans="1:7" s="29" customFormat="1" ht="20.100000000000001" customHeight="1">
      <c r="A27" s="30" t="s">
        <v>21</v>
      </c>
      <c r="B27" s="14">
        <v>42</v>
      </c>
      <c r="C27" s="14">
        <v>1476</v>
      </c>
      <c r="D27" s="14">
        <v>1488</v>
      </c>
      <c r="E27" s="14">
        <v>1568</v>
      </c>
      <c r="F27" s="14">
        <v>4572</v>
      </c>
    </row>
    <row r="28" spans="1:7" s="27" customFormat="1" ht="40.15" customHeight="1">
      <c r="A28" s="31" t="s">
        <v>35</v>
      </c>
      <c r="B28" s="13">
        <v>28356</v>
      </c>
      <c r="C28" s="13">
        <v>221537</v>
      </c>
      <c r="D28" s="13">
        <v>591391</v>
      </c>
      <c r="E28" s="13">
        <v>1505584</v>
      </c>
      <c r="F28" s="13">
        <v>2346868</v>
      </c>
      <c r="G28" s="32"/>
    </row>
    <row r="29" spans="1:7" s="29" customFormat="1" ht="20.100000000000001" customHeight="1">
      <c r="A29" s="33" t="s">
        <v>22</v>
      </c>
      <c r="B29" s="15">
        <v>351</v>
      </c>
      <c r="C29" s="14">
        <v>1194</v>
      </c>
      <c r="D29" s="14">
        <v>3063</v>
      </c>
      <c r="E29" s="14">
        <v>10715</v>
      </c>
      <c r="F29" s="14">
        <v>15323</v>
      </c>
    </row>
    <row r="30" spans="1:7" s="27" customFormat="1" ht="20.100000000000001" customHeight="1">
      <c r="A30" s="34" t="s">
        <v>23</v>
      </c>
      <c r="B30" s="13">
        <v>28707</v>
      </c>
      <c r="C30" s="13">
        <v>222731</v>
      </c>
      <c r="D30" s="13">
        <v>594454</v>
      </c>
      <c r="E30" s="13">
        <v>1516298</v>
      </c>
      <c r="F30" s="13">
        <v>2362190</v>
      </c>
    </row>
    <row r="31" spans="1:7" s="29" customFormat="1" ht="20.100000000000001" customHeight="1">
      <c r="A31" s="28" t="s">
        <v>24</v>
      </c>
      <c r="B31" s="17">
        <v>223</v>
      </c>
      <c r="C31" s="17">
        <v>4307</v>
      </c>
      <c r="D31" s="17">
        <v>25840</v>
      </c>
      <c r="E31" s="17">
        <v>188576</v>
      </c>
      <c r="F31" s="17">
        <v>218945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v>28485</v>
      </c>
      <c r="C33" s="13">
        <v>218424</v>
      </c>
      <c r="D33" s="13">
        <v>568614</v>
      </c>
      <c r="E33" s="13">
        <v>1327723</v>
      </c>
      <c r="F33" s="13">
        <v>2143245</v>
      </c>
    </row>
    <row r="34" spans="1:6" s="29" customFormat="1" ht="40.15" customHeight="1">
      <c r="A34" s="43" t="s">
        <v>36</v>
      </c>
      <c r="B34" s="18">
        <v>0.3</v>
      </c>
      <c r="C34" s="18">
        <v>0.5</v>
      </c>
      <c r="D34" s="18">
        <v>0.5</v>
      </c>
      <c r="E34" s="18">
        <v>0.6</v>
      </c>
      <c r="F34" s="18">
        <v>0.5</v>
      </c>
    </row>
    <row r="35" spans="1:6" s="29" customFormat="1" ht="20.100000000000001" customHeight="1">
      <c r="A35" s="42" t="s">
        <v>27</v>
      </c>
      <c r="B35" s="18">
        <v>4.7</v>
      </c>
      <c r="C35" s="18">
        <v>3.2</v>
      </c>
      <c r="D35" s="18">
        <v>3</v>
      </c>
      <c r="E35" s="18">
        <v>4.0999999999999996</v>
      </c>
      <c r="F35" s="18">
        <v>3.6</v>
      </c>
    </row>
    <row r="36" spans="1:6" s="29" customFormat="1" ht="20.100000000000001" customHeight="1">
      <c r="A36" s="42" t="s">
        <v>28</v>
      </c>
      <c r="B36" s="18">
        <v>91.3</v>
      </c>
      <c r="C36" s="18">
        <v>115.9</v>
      </c>
      <c r="D36" s="18">
        <v>128</v>
      </c>
      <c r="E36" s="18">
        <v>159.19999999999999</v>
      </c>
      <c r="F36" s="18">
        <v>143.1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</row>
    <row r="39" spans="1:6" ht="12" customHeight="1">
      <c r="A39" s="46" t="s">
        <v>47</v>
      </c>
      <c r="B39" s="47"/>
      <c r="C39" s="20"/>
    </row>
    <row r="40" spans="1:6" ht="12" customHeight="1">
      <c r="A40" s="46" t="s">
        <v>42</v>
      </c>
      <c r="B40" s="47"/>
      <c r="C40" s="24"/>
    </row>
    <row r="41" spans="1:6">
      <c r="A41" s="46" t="s">
        <v>45</v>
      </c>
      <c r="B41" s="47"/>
      <c r="C41" s="22"/>
    </row>
    <row r="42" spans="1:6">
      <c r="A42" s="46" t="s">
        <v>46</v>
      </c>
      <c r="B42" s="47"/>
      <c r="C42" s="25"/>
    </row>
  </sheetData>
  <mergeCells count="7">
    <mergeCell ref="A40:B40"/>
    <mergeCell ref="A41:B41"/>
    <mergeCell ref="A42:B42"/>
    <mergeCell ref="A8:A10"/>
    <mergeCell ref="B8:F8"/>
    <mergeCell ref="B10:F10"/>
    <mergeCell ref="A39:B39"/>
  </mergeCells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2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9" ht="20.45" customHeight="1">
      <c r="A1" s="1"/>
      <c r="B1" s="1"/>
      <c r="C1" s="1"/>
      <c r="D1" s="1"/>
      <c r="E1" s="2"/>
      <c r="F1" s="3"/>
    </row>
    <row r="2" spans="1:9" ht="12" customHeight="1">
      <c r="A2" s="4"/>
      <c r="B2" s="4"/>
      <c r="C2" s="4"/>
      <c r="D2" s="4"/>
      <c r="E2" s="4"/>
      <c r="F2" s="4"/>
    </row>
    <row r="3" spans="1:9" ht="12" customHeight="1">
      <c r="A3" s="5"/>
      <c r="B3" s="5"/>
      <c r="C3" s="5"/>
      <c r="D3" s="5"/>
      <c r="E3" s="5"/>
      <c r="F3" s="5"/>
    </row>
    <row r="4" spans="1:9" ht="12" customHeight="1">
      <c r="A4" s="5"/>
      <c r="B4" s="5"/>
      <c r="C4" s="5"/>
      <c r="D4" s="5"/>
      <c r="E4" s="5"/>
      <c r="F4" s="5"/>
    </row>
    <row r="5" spans="1:9" ht="12" customHeight="1">
      <c r="A5" s="6"/>
      <c r="B5" s="6"/>
      <c r="C5" s="5"/>
      <c r="D5" s="5"/>
      <c r="E5" s="5"/>
      <c r="F5" s="5"/>
    </row>
    <row r="6" spans="1:9" ht="12" customHeight="1">
      <c r="A6" s="6"/>
      <c r="B6" s="6"/>
      <c r="C6" s="7"/>
      <c r="D6" s="7"/>
      <c r="E6" s="7"/>
      <c r="F6" s="5"/>
    </row>
    <row r="7" spans="1:9" ht="12" customHeight="1">
      <c r="A7" s="8"/>
      <c r="B7" s="8"/>
      <c r="C7" s="9"/>
      <c r="D7" s="9"/>
      <c r="E7" s="9"/>
      <c r="F7" s="10"/>
    </row>
    <row r="8" spans="1:9" ht="20.100000000000001" customHeight="1">
      <c r="A8" s="48" t="s">
        <v>0</v>
      </c>
      <c r="B8" s="48" t="s">
        <v>1</v>
      </c>
      <c r="C8" s="48"/>
      <c r="D8" s="48"/>
      <c r="E8" s="48"/>
      <c r="F8" s="48"/>
      <c r="H8" s="45"/>
      <c r="I8" s="45"/>
    </row>
    <row r="9" spans="1:9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9" ht="20.100000000000001" customHeight="1">
      <c r="A10" s="48"/>
      <c r="B10" s="50" t="s">
        <v>7</v>
      </c>
      <c r="C10" s="50"/>
      <c r="D10" s="50"/>
      <c r="E10" s="50"/>
      <c r="F10" s="50"/>
    </row>
    <row r="11" spans="1:9" s="27" customFormat="1" ht="20.100000000000001" customHeight="1">
      <c r="A11" s="26" t="s">
        <v>8</v>
      </c>
      <c r="B11" s="13">
        <v>18546</v>
      </c>
      <c r="C11" s="13">
        <v>121085</v>
      </c>
      <c r="D11" s="13">
        <v>358452</v>
      </c>
      <c r="E11" s="13">
        <v>925260</v>
      </c>
      <c r="F11" s="13">
        <v>1423343</v>
      </c>
    </row>
    <row r="12" spans="1:9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9" s="29" customFormat="1" ht="20.100000000000001" customHeight="1">
      <c r="A13" s="37" t="s">
        <v>10</v>
      </c>
      <c r="B13" s="14">
        <v>3232</v>
      </c>
      <c r="C13" s="14">
        <v>41286</v>
      </c>
      <c r="D13" s="14">
        <v>113909</v>
      </c>
      <c r="E13" s="16">
        <v>301147</v>
      </c>
      <c r="F13" s="14">
        <v>459575</v>
      </c>
    </row>
    <row r="14" spans="1:9" s="29" customFormat="1" ht="20.100000000000001" customHeight="1">
      <c r="A14" s="37" t="s">
        <v>11</v>
      </c>
      <c r="B14" s="14">
        <v>8588</v>
      </c>
      <c r="C14" s="14">
        <v>42205</v>
      </c>
      <c r="D14" s="14">
        <v>115955</v>
      </c>
      <c r="E14" s="16">
        <v>260994</v>
      </c>
      <c r="F14" s="14">
        <v>427742</v>
      </c>
    </row>
    <row r="15" spans="1:9" s="29" customFormat="1" ht="20.100000000000001" customHeight="1">
      <c r="A15" s="37" t="s">
        <v>12</v>
      </c>
      <c r="B15" s="14">
        <v>2355</v>
      </c>
      <c r="C15" s="14">
        <v>14251</v>
      </c>
      <c r="D15" s="14">
        <v>43320</v>
      </c>
      <c r="E15" s="16">
        <v>155043</v>
      </c>
      <c r="F15" s="14">
        <v>214968</v>
      </c>
    </row>
    <row r="16" spans="1:9" s="29" customFormat="1" ht="20.100000000000001" customHeight="1">
      <c r="A16" s="37" t="s">
        <v>13</v>
      </c>
      <c r="B16" s="14">
        <v>4370</v>
      </c>
      <c r="C16" s="14">
        <v>23343</v>
      </c>
      <c r="D16" s="14">
        <v>85269</v>
      </c>
      <c r="E16" s="16">
        <v>208077</v>
      </c>
      <c r="F16" s="14">
        <v>321058</v>
      </c>
    </row>
    <row r="17" spans="1:7" s="27" customFormat="1" ht="20.100000000000001" customHeight="1">
      <c r="A17" s="26" t="s">
        <v>14</v>
      </c>
      <c r="B17" s="13">
        <v>9368</v>
      </c>
      <c r="C17" s="13">
        <v>91387</v>
      </c>
      <c r="D17" s="13">
        <v>215582</v>
      </c>
      <c r="E17" s="13">
        <v>556962</v>
      </c>
      <c r="F17" s="13">
        <v>873299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6867</v>
      </c>
      <c r="C19" s="14">
        <v>62120</v>
      </c>
      <c r="D19" s="14">
        <v>155618</v>
      </c>
      <c r="E19" s="14">
        <v>424897</v>
      </c>
      <c r="F19" s="14">
        <v>649502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666</v>
      </c>
      <c r="C21" s="14">
        <v>11748</v>
      </c>
      <c r="D21" s="14">
        <v>30903</v>
      </c>
      <c r="E21" s="14">
        <v>22770</v>
      </c>
      <c r="F21" s="14">
        <v>66086</v>
      </c>
    </row>
    <row r="22" spans="1:7" s="29" customFormat="1" ht="20.100000000000001" customHeight="1">
      <c r="A22" s="37" t="s">
        <v>18</v>
      </c>
      <c r="B22" s="14">
        <v>4374</v>
      </c>
      <c r="C22" s="14">
        <v>40276</v>
      </c>
      <c r="D22" s="14">
        <v>98461</v>
      </c>
      <c r="E22" s="14">
        <v>312339</v>
      </c>
      <c r="F22" s="14">
        <v>455451</v>
      </c>
    </row>
    <row r="23" spans="1:7" s="29" customFormat="1" ht="20.100000000000001" customHeight="1">
      <c r="A23" s="37" t="s">
        <v>19</v>
      </c>
      <c r="B23" s="14">
        <v>2501</v>
      </c>
      <c r="C23" s="14">
        <v>29267</v>
      </c>
      <c r="D23" s="14">
        <v>59964</v>
      </c>
      <c r="E23" s="14">
        <v>132065</v>
      </c>
      <c r="F23" s="14">
        <v>223797</v>
      </c>
    </row>
    <row r="24" spans="1:7" s="29" customFormat="1" ht="20.100000000000001" customHeight="1">
      <c r="A24" s="36" t="s">
        <v>20</v>
      </c>
      <c r="B24" s="14">
        <v>176</v>
      </c>
      <c r="C24" s="14">
        <v>1113</v>
      </c>
      <c r="D24" s="14">
        <v>3568</v>
      </c>
      <c r="E24" s="14">
        <v>1819</v>
      </c>
      <c r="F24" s="14">
        <v>6675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v>73</v>
      </c>
      <c r="C26" s="14">
        <v>15</v>
      </c>
      <c r="D26" s="14">
        <v>464</v>
      </c>
      <c r="E26" s="14">
        <v>632</v>
      </c>
      <c r="F26" s="14">
        <v>1184</v>
      </c>
    </row>
    <row r="27" spans="1:7" s="29" customFormat="1" ht="20.100000000000001" customHeight="1">
      <c r="A27" s="30" t="s">
        <v>21</v>
      </c>
      <c r="B27" s="14">
        <v>15</v>
      </c>
      <c r="C27" s="14">
        <v>1814</v>
      </c>
      <c r="D27" s="14">
        <v>871</v>
      </c>
      <c r="E27" s="14">
        <v>1609</v>
      </c>
      <c r="F27" s="14">
        <v>4309</v>
      </c>
    </row>
    <row r="28" spans="1:7" s="27" customFormat="1" ht="40.15" customHeight="1">
      <c r="A28" s="31" t="s">
        <v>35</v>
      </c>
      <c r="B28" s="13">
        <v>28105</v>
      </c>
      <c r="C28" s="13">
        <v>215399</v>
      </c>
      <c r="D28" s="13">
        <v>578473</v>
      </c>
      <c r="E28" s="13">
        <v>1485650</v>
      </c>
      <c r="F28" s="13">
        <v>2307627</v>
      </c>
      <c r="G28" s="32"/>
    </row>
    <row r="29" spans="1:7" s="29" customFormat="1" ht="20.100000000000001" customHeight="1">
      <c r="A29" s="33" t="s">
        <v>22</v>
      </c>
      <c r="B29" s="15">
        <v>264</v>
      </c>
      <c r="C29" s="14">
        <v>1045</v>
      </c>
      <c r="D29" s="14">
        <v>2957</v>
      </c>
      <c r="E29" s="14">
        <v>10095</v>
      </c>
      <c r="F29" s="14">
        <v>14360</v>
      </c>
    </row>
    <row r="30" spans="1:7" s="27" customFormat="1" ht="20.100000000000001" customHeight="1">
      <c r="A30" s="34" t="s">
        <v>23</v>
      </c>
      <c r="B30" s="13">
        <v>28369</v>
      </c>
      <c r="C30" s="13">
        <v>216444</v>
      </c>
      <c r="D30" s="13">
        <v>581430</v>
      </c>
      <c r="E30" s="13">
        <v>1495745</v>
      </c>
      <c r="F30" s="13">
        <v>2321988</v>
      </c>
    </row>
    <row r="31" spans="1:7" s="29" customFormat="1" ht="20.100000000000001" customHeight="1">
      <c r="A31" s="28" t="s">
        <v>24</v>
      </c>
      <c r="B31" s="17">
        <v>116</v>
      </c>
      <c r="C31" s="17">
        <v>4355</v>
      </c>
      <c r="D31" s="17">
        <v>21189</v>
      </c>
      <c r="E31" s="17">
        <v>191922</v>
      </c>
      <c r="F31" s="17">
        <v>217581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v>28253</v>
      </c>
      <c r="C33" s="13">
        <v>212088</v>
      </c>
      <c r="D33" s="13">
        <v>560241</v>
      </c>
      <c r="E33" s="13">
        <v>1303824</v>
      </c>
      <c r="F33" s="13">
        <v>2104406</v>
      </c>
    </row>
    <row r="34" spans="1:6" s="29" customFormat="1" ht="40.15" customHeight="1">
      <c r="A34" s="43" t="s">
        <v>36</v>
      </c>
      <c r="B34" s="18">
        <v>0.3</v>
      </c>
      <c r="C34" s="18">
        <v>0.5</v>
      </c>
      <c r="D34" s="18">
        <v>0.5</v>
      </c>
      <c r="E34" s="18">
        <v>0.5</v>
      </c>
      <c r="F34" s="18">
        <v>0.5</v>
      </c>
    </row>
    <row r="35" spans="1:6" s="29" customFormat="1" ht="20.100000000000001" customHeight="1">
      <c r="A35" s="42" t="s">
        <v>27</v>
      </c>
      <c r="B35" s="18">
        <v>4.5</v>
      </c>
      <c r="C35" s="18">
        <v>3</v>
      </c>
      <c r="D35" s="18">
        <v>3</v>
      </c>
      <c r="E35" s="18">
        <v>4</v>
      </c>
      <c r="F35" s="18">
        <v>3.6</v>
      </c>
    </row>
    <row r="36" spans="1:6" s="29" customFormat="1" ht="20.100000000000001" customHeight="1">
      <c r="A36" s="42" t="s">
        <v>28</v>
      </c>
      <c r="B36" s="18">
        <v>91.1</v>
      </c>
      <c r="C36" s="18">
        <v>112.2</v>
      </c>
      <c r="D36" s="18">
        <v>127.6</v>
      </c>
      <c r="E36" s="18">
        <v>154.80000000000001</v>
      </c>
      <c r="F36" s="18">
        <v>140.1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</row>
    <row r="39" spans="1:6" ht="12" customHeight="1">
      <c r="A39" s="46" t="s">
        <v>44</v>
      </c>
      <c r="B39" s="47"/>
      <c r="C39" s="20"/>
    </row>
    <row r="40" spans="1:6" ht="12" customHeight="1">
      <c r="A40" s="46" t="s">
        <v>42</v>
      </c>
      <c r="B40" s="47"/>
      <c r="C40" s="24"/>
    </row>
    <row r="41" spans="1:6">
      <c r="A41" s="46" t="s">
        <v>45</v>
      </c>
      <c r="B41" s="47"/>
      <c r="C41" s="22"/>
    </row>
    <row r="42" spans="1:6">
      <c r="A42" s="46" t="s">
        <v>46</v>
      </c>
      <c r="B42" s="47"/>
      <c r="C42" s="25"/>
    </row>
  </sheetData>
  <mergeCells count="7">
    <mergeCell ref="A42:B42"/>
    <mergeCell ref="A8:A10"/>
    <mergeCell ref="B8:F8"/>
    <mergeCell ref="B10:F10"/>
    <mergeCell ref="A39:B39"/>
    <mergeCell ref="A41:B41"/>
    <mergeCell ref="A40:B40"/>
  </mergeCells>
  <phoneticPr fontId="2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2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9" ht="20.45" customHeight="1">
      <c r="A1" s="1"/>
      <c r="B1" s="1"/>
      <c r="C1" s="1"/>
      <c r="D1" s="1"/>
      <c r="E1" s="2"/>
      <c r="F1" s="3"/>
    </row>
    <row r="2" spans="1:9" ht="12" customHeight="1">
      <c r="A2" s="4"/>
      <c r="B2" s="4"/>
      <c r="C2" s="4"/>
      <c r="D2" s="4"/>
      <c r="E2" s="4"/>
      <c r="F2" s="4"/>
    </row>
    <row r="3" spans="1:9" ht="12" customHeight="1">
      <c r="A3" s="5"/>
      <c r="B3" s="5"/>
      <c r="C3" s="5"/>
      <c r="D3" s="5"/>
      <c r="E3" s="5"/>
      <c r="F3" s="5"/>
    </row>
    <row r="4" spans="1:9" ht="12" customHeight="1">
      <c r="A4" s="5"/>
      <c r="B4" s="5"/>
      <c r="C4" s="5"/>
      <c r="D4" s="5"/>
      <c r="E4" s="5"/>
      <c r="F4" s="5"/>
    </row>
    <row r="5" spans="1:9" ht="12" customHeight="1">
      <c r="A5" s="6"/>
      <c r="B5" s="6"/>
      <c r="C5" s="5"/>
      <c r="D5" s="5"/>
      <c r="E5" s="5"/>
      <c r="F5" s="5"/>
    </row>
    <row r="6" spans="1:9" ht="12" customHeight="1">
      <c r="A6" s="6"/>
      <c r="B6" s="6"/>
      <c r="C6" s="7"/>
      <c r="D6" s="7"/>
      <c r="E6" s="7"/>
      <c r="F6" s="5"/>
    </row>
    <row r="7" spans="1:9" ht="12" customHeight="1">
      <c r="A7" s="8"/>
      <c r="B7" s="8"/>
      <c r="C7" s="9"/>
      <c r="D7" s="9"/>
      <c r="E7" s="9"/>
      <c r="F7" s="10"/>
    </row>
    <row r="8" spans="1:9" ht="20.100000000000001" customHeight="1">
      <c r="A8" s="48" t="s">
        <v>0</v>
      </c>
      <c r="B8" s="48" t="s">
        <v>1</v>
      </c>
      <c r="C8" s="48"/>
      <c r="D8" s="48"/>
      <c r="E8" s="48"/>
      <c r="F8" s="48"/>
      <c r="H8" s="45"/>
      <c r="I8" s="45"/>
    </row>
    <row r="9" spans="1:9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9" ht="20.100000000000001" customHeight="1">
      <c r="A10" s="48"/>
      <c r="B10" s="50" t="s">
        <v>7</v>
      </c>
      <c r="C10" s="50"/>
      <c r="D10" s="50"/>
      <c r="E10" s="50"/>
      <c r="F10" s="50"/>
    </row>
    <row r="11" spans="1:9" s="27" customFormat="1" ht="20.100000000000001" customHeight="1">
      <c r="A11" s="26" t="s">
        <v>8</v>
      </c>
      <c r="B11" s="13">
        <v>16251</v>
      </c>
      <c r="C11" s="13">
        <v>117517</v>
      </c>
      <c r="D11" s="13">
        <v>344984</v>
      </c>
      <c r="E11" s="13">
        <v>883913</v>
      </c>
      <c r="F11" s="13">
        <v>1362665</v>
      </c>
    </row>
    <row r="12" spans="1:9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9" s="29" customFormat="1" ht="20.100000000000001" customHeight="1">
      <c r="A13" s="37" t="s">
        <v>10</v>
      </c>
      <c r="B13" s="14">
        <v>3245</v>
      </c>
      <c r="C13" s="14">
        <v>38848</v>
      </c>
      <c r="D13" s="14">
        <v>105921</v>
      </c>
      <c r="E13" s="16">
        <v>280734</v>
      </c>
      <c r="F13" s="14">
        <v>428748</v>
      </c>
    </row>
    <row r="14" spans="1:9" s="29" customFormat="1" ht="20.100000000000001" customHeight="1">
      <c r="A14" s="37" t="s">
        <v>11</v>
      </c>
      <c r="B14" s="14">
        <v>6739</v>
      </c>
      <c r="C14" s="14">
        <v>41469</v>
      </c>
      <c r="D14" s="14">
        <v>114959</v>
      </c>
      <c r="E14" s="16">
        <v>252826</v>
      </c>
      <c r="F14" s="14">
        <v>415993</v>
      </c>
    </row>
    <row r="15" spans="1:9" s="29" customFormat="1" ht="20.100000000000001" customHeight="1">
      <c r="A15" s="37" t="s">
        <v>12</v>
      </c>
      <c r="B15" s="14">
        <v>2183</v>
      </c>
      <c r="C15" s="14">
        <v>14177</v>
      </c>
      <c r="D15" s="14">
        <v>42271</v>
      </c>
      <c r="E15" s="16">
        <v>149966</v>
      </c>
      <c r="F15" s="14">
        <v>208598</v>
      </c>
    </row>
    <row r="16" spans="1:9" s="29" customFormat="1" ht="20.100000000000001" customHeight="1">
      <c r="A16" s="37" t="s">
        <v>13</v>
      </c>
      <c r="B16" s="14">
        <v>4083</v>
      </c>
      <c r="C16" s="14">
        <v>23023</v>
      </c>
      <c r="D16" s="14">
        <v>81833</v>
      </c>
      <c r="E16" s="16">
        <v>200387</v>
      </c>
      <c r="F16" s="14">
        <v>309326</v>
      </c>
    </row>
    <row r="17" spans="1:7" s="27" customFormat="1" ht="20.100000000000001" customHeight="1">
      <c r="A17" s="26" t="s">
        <v>14</v>
      </c>
      <c r="B17" s="13">
        <v>9862</v>
      </c>
      <c r="C17" s="13">
        <v>89897</v>
      </c>
      <c r="D17" s="13">
        <v>213369</v>
      </c>
      <c r="E17" s="13">
        <v>544142</v>
      </c>
      <c r="F17" s="13">
        <v>857270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7153</v>
      </c>
      <c r="C19" s="14">
        <v>60087</v>
      </c>
      <c r="D19" s="14">
        <v>149308</v>
      </c>
      <c r="E19" s="14">
        <v>414928</v>
      </c>
      <c r="F19" s="14">
        <v>631476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695</v>
      </c>
      <c r="C21" s="14">
        <v>10152</v>
      </c>
      <c r="D21" s="14">
        <v>26240</v>
      </c>
      <c r="E21" s="14">
        <v>21332</v>
      </c>
      <c r="F21" s="14">
        <v>58419</v>
      </c>
    </row>
    <row r="22" spans="1:7" s="29" customFormat="1" ht="20.100000000000001" customHeight="1">
      <c r="A22" s="37" t="s">
        <v>18</v>
      </c>
      <c r="B22" s="14">
        <v>4717</v>
      </c>
      <c r="C22" s="14">
        <v>39568</v>
      </c>
      <c r="D22" s="14">
        <v>95864</v>
      </c>
      <c r="E22" s="14">
        <v>304932</v>
      </c>
      <c r="F22" s="14">
        <v>445080</v>
      </c>
    </row>
    <row r="23" spans="1:7" s="29" customFormat="1" ht="20.100000000000001" customHeight="1">
      <c r="A23" s="37" t="s">
        <v>19</v>
      </c>
      <c r="B23" s="14">
        <v>2709</v>
      </c>
      <c r="C23" s="14">
        <v>29811</v>
      </c>
      <c r="D23" s="14">
        <v>64061</v>
      </c>
      <c r="E23" s="14">
        <v>129214</v>
      </c>
      <c r="F23" s="14">
        <v>225794</v>
      </c>
    </row>
    <row r="24" spans="1:7" s="29" customFormat="1" ht="20.100000000000001" customHeight="1">
      <c r="A24" s="36" t="s">
        <v>20</v>
      </c>
      <c r="B24" s="14">
        <v>192</v>
      </c>
      <c r="C24" s="14">
        <v>1042</v>
      </c>
      <c r="D24" s="14">
        <v>2407</v>
      </c>
      <c r="E24" s="14">
        <v>1985</v>
      </c>
      <c r="F24" s="14">
        <v>5627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v>84</v>
      </c>
      <c r="C26" s="14">
        <v>284</v>
      </c>
      <c r="D26" s="14">
        <v>392</v>
      </c>
      <c r="E26" s="14">
        <v>820</v>
      </c>
      <c r="F26" s="14">
        <v>1580</v>
      </c>
    </row>
    <row r="27" spans="1:7" s="29" customFormat="1" ht="20.100000000000001" customHeight="1">
      <c r="A27" s="30" t="s">
        <v>21</v>
      </c>
      <c r="B27" s="14">
        <v>109</v>
      </c>
      <c r="C27" s="14">
        <v>1792</v>
      </c>
      <c r="D27" s="14">
        <v>636</v>
      </c>
      <c r="E27" s="14">
        <v>6134</v>
      </c>
      <c r="F27" s="14">
        <v>8670</v>
      </c>
    </row>
    <row r="28" spans="1:7" s="27" customFormat="1" ht="40.15" customHeight="1">
      <c r="A28" s="31" t="s">
        <v>35</v>
      </c>
      <c r="B28" s="13">
        <v>26413</v>
      </c>
      <c r="C28" s="13">
        <v>210248</v>
      </c>
      <c r="D28" s="13">
        <v>561396</v>
      </c>
      <c r="E28" s="13">
        <v>1436174</v>
      </c>
      <c r="F28" s="13">
        <v>2234231</v>
      </c>
      <c r="G28" s="32"/>
    </row>
    <row r="29" spans="1:7" s="29" customFormat="1" ht="20.100000000000001" customHeight="1">
      <c r="A29" s="33" t="s">
        <v>22</v>
      </c>
      <c r="B29" s="15">
        <v>254</v>
      </c>
      <c r="C29" s="14">
        <v>1299</v>
      </c>
      <c r="D29" s="14">
        <v>3069</v>
      </c>
      <c r="E29" s="14">
        <v>10284</v>
      </c>
      <c r="F29" s="14">
        <v>14906</v>
      </c>
    </row>
    <row r="30" spans="1:7" s="27" customFormat="1" ht="20.100000000000001" customHeight="1">
      <c r="A30" s="34" t="s">
        <v>23</v>
      </c>
      <c r="B30" s="13">
        <v>26667</v>
      </c>
      <c r="C30" s="13">
        <v>211547</v>
      </c>
      <c r="D30" s="13">
        <v>564465</v>
      </c>
      <c r="E30" s="13">
        <v>1446458</v>
      </c>
      <c r="F30" s="13">
        <v>2249137</v>
      </c>
    </row>
    <row r="31" spans="1:7" s="29" customFormat="1" ht="20.100000000000001" customHeight="1">
      <c r="A31" s="28" t="s">
        <v>24</v>
      </c>
      <c r="B31" s="17">
        <v>53</v>
      </c>
      <c r="C31" s="17">
        <v>4138</v>
      </c>
      <c r="D31" s="17">
        <v>20509</v>
      </c>
      <c r="E31" s="17">
        <v>183577</v>
      </c>
      <c r="F31" s="17">
        <v>208278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v>26615</v>
      </c>
      <c r="C33" s="13">
        <v>207408</v>
      </c>
      <c r="D33" s="13">
        <v>543955</v>
      </c>
      <c r="E33" s="13">
        <v>1262881</v>
      </c>
      <c r="F33" s="13">
        <v>2040859</v>
      </c>
    </row>
    <row r="34" spans="1:6" s="29" customFormat="1" ht="40.15" customHeight="1">
      <c r="A34" s="43" t="s">
        <v>36</v>
      </c>
      <c r="B34" s="18">
        <v>0.3</v>
      </c>
      <c r="C34" s="18">
        <v>0.4</v>
      </c>
      <c r="D34" s="18">
        <v>0.5</v>
      </c>
      <c r="E34" s="18">
        <v>0.5</v>
      </c>
      <c r="F34" s="18">
        <v>0.5</v>
      </c>
    </row>
    <row r="35" spans="1:6" s="29" customFormat="1" ht="20.100000000000001" customHeight="1">
      <c r="A35" s="42" t="s">
        <v>27</v>
      </c>
      <c r="B35" s="18">
        <v>4.2</v>
      </c>
      <c r="C35" s="18">
        <v>3</v>
      </c>
      <c r="D35" s="18">
        <v>3</v>
      </c>
      <c r="E35" s="18">
        <v>4</v>
      </c>
      <c r="F35" s="18">
        <v>3.6</v>
      </c>
    </row>
    <row r="36" spans="1:6" s="29" customFormat="1" ht="20.100000000000001" customHeight="1">
      <c r="A36" s="42" t="s">
        <v>28</v>
      </c>
      <c r="B36" s="18">
        <v>85.9</v>
      </c>
      <c r="C36" s="18">
        <v>106.6</v>
      </c>
      <c r="D36" s="18">
        <v>122.7</v>
      </c>
      <c r="E36" s="18">
        <v>151</v>
      </c>
      <c r="F36" s="18">
        <v>135.6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</row>
    <row r="39" spans="1:6" ht="12" customHeight="1">
      <c r="A39" s="46" t="s">
        <v>44</v>
      </c>
      <c r="B39" s="47"/>
      <c r="C39" s="20"/>
    </row>
    <row r="40" spans="1:6" ht="12" customHeight="1">
      <c r="A40" s="46" t="s">
        <v>42</v>
      </c>
      <c r="B40" s="47"/>
      <c r="C40" s="24"/>
    </row>
    <row r="41" spans="1:6">
      <c r="A41" s="46" t="s">
        <v>45</v>
      </c>
      <c r="B41" s="47"/>
      <c r="C41" s="22"/>
    </row>
    <row r="42" spans="1:6">
      <c r="A42" s="46" t="s">
        <v>46</v>
      </c>
      <c r="B42" s="47"/>
      <c r="C42" s="25"/>
    </row>
  </sheetData>
  <mergeCells count="7">
    <mergeCell ref="A42:B42"/>
    <mergeCell ref="A8:A10"/>
    <mergeCell ref="B8:F8"/>
    <mergeCell ref="B10:F10"/>
    <mergeCell ref="A39:B39"/>
    <mergeCell ref="A41:B41"/>
    <mergeCell ref="A40:B40"/>
  </mergeCells>
  <phoneticPr fontId="2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2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9" ht="20.45" customHeight="1">
      <c r="A1" s="1"/>
      <c r="B1" s="1"/>
      <c r="C1" s="1"/>
      <c r="D1" s="1"/>
      <c r="E1" s="2"/>
      <c r="F1" s="3"/>
    </row>
    <row r="2" spans="1:9" ht="12" customHeight="1">
      <c r="A2" s="4"/>
      <c r="B2" s="4"/>
      <c r="C2" s="4"/>
      <c r="D2" s="4"/>
      <c r="E2" s="4"/>
      <c r="F2" s="4"/>
    </row>
    <row r="3" spans="1:9" ht="12" customHeight="1">
      <c r="A3" s="5"/>
      <c r="B3" s="5"/>
      <c r="C3" s="5"/>
      <c r="D3" s="5"/>
      <c r="E3" s="5"/>
      <c r="F3" s="5"/>
    </row>
    <row r="4" spans="1:9" ht="12" customHeight="1">
      <c r="A4" s="5"/>
      <c r="B4" s="5"/>
      <c r="C4" s="5"/>
      <c r="D4" s="5"/>
      <c r="E4" s="5"/>
      <c r="F4" s="5"/>
    </row>
    <row r="5" spans="1:9" ht="12" customHeight="1">
      <c r="A5" s="6"/>
      <c r="B5" s="6"/>
      <c r="C5" s="5"/>
      <c r="D5" s="5"/>
      <c r="E5" s="5"/>
      <c r="F5" s="5"/>
    </row>
    <row r="6" spans="1:9" ht="12" customHeight="1">
      <c r="A6" s="6"/>
      <c r="B6" s="6"/>
      <c r="C6" s="7"/>
      <c r="D6" s="7"/>
      <c r="E6" s="7"/>
      <c r="F6" s="5"/>
    </row>
    <row r="7" spans="1:9" ht="12" customHeight="1">
      <c r="A7" s="8"/>
      <c r="B7" s="8"/>
      <c r="C7" s="9"/>
      <c r="D7" s="9"/>
      <c r="E7" s="9"/>
      <c r="F7" s="10"/>
    </row>
    <row r="8" spans="1:9" ht="20.100000000000001" customHeight="1">
      <c r="A8" s="48" t="s">
        <v>0</v>
      </c>
      <c r="B8" s="48" t="s">
        <v>1</v>
      </c>
      <c r="C8" s="48"/>
      <c r="D8" s="48"/>
      <c r="E8" s="48"/>
      <c r="F8" s="48"/>
      <c r="H8" s="45"/>
      <c r="I8" s="45"/>
    </row>
    <row r="9" spans="1:9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9" ht="20.100000000000001" customHeight="1">
      <c r="A10" s="48"/>
      <c r="B10" s="50" t="s">
        <v>7</v>
      </c>
      <c r="C10" s="50"/>
      <c r="D10" s="50"/>
      <c r="E10" s="50"/>
      <c r="F10" s="50"/>
    </row>
    <row r="11" spans="1:9" s="27" customFormat="1" ht="20.100000000000001" customHeight="1">
      <c r="A11" s="26" t="s">
        <v>8</v>
      </c>
      <c r="B11" s="13">
        <v>16754</v>
      </c>
      <c r="C11" s="13">
        <v>117934</v>
      </c>
      <c r="D11" s="13">
        <v>394314</v>
      </c>
      <c r="E11" s="13">
        <v>798016</v>
      </c>
      <c r="F11" s="13">
        <v>1327018</v>
      </c>
    </row>
    <row r="12" spans="1:9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9" s="29" customFormat="1" ht="20.100000000000001" customHeight="1">
      <c r="A13" s="37" t="s">
        <v>10</v>
      </c>
      <c r="B13" s="14">
        <v>3098</v>
      </c>
      <c r="C13" s="14">
        <v>40369</v>
      </c>
      <c r="D13" s="14">
        <v>116076</v>
      </c>
      <c r="E13" s="16">
        <v>247486</v>
      </c>
      <c r="F13" s="14">
        <v>407029</v>
      </c>
    </row>
    <row r="14" spans="1:9" s="29" customFormat="1" ht="20.100000000000001" customHeight="1">
      <c r="A14" s="37" t="s">
        <v>11</v>
      </c>
      <c r="B14" s="14">
        <v>7532</v>
      </c>
      <c r="C14" s="14">
        <v>40581</v>
      </c>
      <c r="D14" s="14">
        <v>131648</v>
      </c>
      <c r="E14" s="16">
        <v>229179</v>
      </c>
      <c r="F14" s="14">
        <v>408939</v>
      </c>
    </row>
    <row r="15" spans="1:9" s="29" customFormat="1" ht="20.100000000000001" customHeight="1">
      <c r="A15" s="37" t="s">
        <v>12</v>
      </c>
      <c r="B15" s="14">
        <v>2110</v>
      </c>
      <c r="C15" s="14">
        <v>13857</v>
      </c>
      <c r="D15" s="14">
        <v>46956</v>
      </c>
      <c r="E15" s="16">
        <v>139303</v>
      </c>
      <c r="F15" s="14">
        <v>202226</v>
      </c>
    </row>
    <row r="16" spans="1:9" s="29" customFormat="1" ht="20.100000000000001" customHeight="1">
      <c r="A16" s="37" t="s">
        <v>13</v>
      </c>
      <c r="B16" s="14">
        <v>4013</v>
      </c>
      <c r="C16" s="14">
        <v>23128</v>
      </c>
      <c r="D16" s="14">
        <v>99635</v>
      </c>
      <c r="E16" s="16">
        <v>182048</v>
      </c>
      <c r="F16" s="14">
        <v>308825</v>
      </c>
    </row>
    <row r="17" spans="1:7" s="27" customFormat="1" ht="20.100000000000001" customHeight="1">
      <c r="A17" s="26" t="s">
        <v>14</v>
      </c>
      <c r="B17" s="13">
        <v>9573</v>
      </c>
      <c r="C17" s="13">
        <v>94532</v>
      </c>
      <c r="D17" s="13">
        <v>240671</v>
      </c>
      <c r="E17" s="13">
        <v>491344</v>
      </c>
      <c r="F17" s="13">
        <v>836121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6889</v>
      </c>
      <c r="C19" s="14">
        <v>62415</v>
      </c>
      <c r="D19" s="14">
        <v>167099</v>
      </c>
      <c r="E19" s="14">
        <v>384150</v>
      </c>
      <c r="F19" s="14">
        <v>620552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658</v>
      </c>
      <c r="C21" s="14">
        <v>9643</v>
      </c>
      <c r="D21" s="14">
        <v>20943</v>
      </c>
      <c r="E21" s="14">
        <v>21269</v>
      </c>
      <c r="F21" s="14">
        <v>52512</v>
      </c>
    </row>
    <row r="22" spans="1:7" s="29" customFormat="1" ht="20.100000000000001" customHeight="1">
      <c r="A22" s="37" t="s">
        <v>18</v>
      </c>
      <c r="B22" s="14">
        <v>4363</v>
      </c>
      <c r="C22" s="14">
        <v>41532</v>
      </c>
      <c r="D22" s="14">
        <v>109825</v>
      </c>
      <c r="E22" s="14">
        <v>286074</v>
      </c>
      <c r="F22" s="14">
        <v>441794</v>
      </c>
    </row>
    <row r="23" spans="1:7" s="29" customFormat="1" ht="20.100000000000001" customHeight="1">
      <c r="A23" s="37" t="s">
        <v>19</v>
      </c>
      <c r="B23" s="14">
        <v>2684</v>
      </c>
      <c r="C23" s="14">
        <v>32117</v>
      </c>
      <c r="D23" s="14">
        <v>73572</v>
      </c>
      <c r="E23" s="14">
        <v>107195</v>
      </c>
      <c r="F23" s="14">
        <v>215568</v>
      </c>
    </row>
    <row r="24" spans="1:7" s="29" customFormat="1" ht="20.100000000000001" customHeight="1">
      <c r="A24" s="36" t="s">
        <v>20</v>
      </c>
      <c r="B24" s="14">
        <v>145</v>
      </c>
      <c r="C24" s="14">
        <v>651</v>
      </c>
      <c r="D24" s="14">
        <v>1811</v>
      </c>
      <c r="E24" s="14">
        <v>2377</v>
      </c>
      <c r="F24" s="14">
        <v>4985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v>64</v>
      </c>
      <c r="C26" s="14">
        <v>27</v>
      </c>
      <c r="D26" s="14">
        <v>207</v>
      </c>
      <c r="E26" s="14">
        <v>691</v>
      </c>
      <c r="F26" s="14">
        <v>989</v>
      </c>
    </row>
    <row r="27" spans="1:7" s="29" customFormat="1" ht="20.100000000000001" customHeight="1">
      <c r="A27" s="30" t="s">
        <v>21</v>
      </c>
      <c r="B27" s="14">
        <v>43</v>
      </c>
      <c r="C27" s="14">
        <v>450</v>
      </c>
      <c r="D27" s="14">
        <v>1544</v>
      </c>
      <c r="E27" s="14">
        <v>2012</v>
      </c>
      <c r="F27" s="14">
        <v>4047</v>
      </c>
    </row>
    <row r="28" spans="1:7" s="27" customFormat="1" ht="40.15" customHeight="1">
      <c r="A28" s="31" t="s">
        <v>35</v>
      </c>
      <c r="B28" s="13">
        <v>26514</v>
      </c>
      <c r="C28" s="13">
        <v>213567</v>
      </c>
      <c r="D28" s="13">
        <v>638340</v>
      </c>
      <c r="E28" s="13">
        <v>1293749</v>
      </c>
      <c r="F28" s="13">
        <v>2172171</v>
      </c>
      <c r="G28" s="32"/>
    </row>
    <row r="29" spans="1:7" s="29" customFormat="1" ht="20.100000000000001" customHeight="1">
      <c r="A29" s="33" t="s">
        <v>22</v>
      </c>
      <c r="B29" s="15">
        <v>235</v>
      </c>
      <c r="C29" s="14">
        <v>1136</v>
      </c>
      <c r="D29" s="14">
        <v>3096</v>
      </c>
      <c r="E29" s="14">
        <v>8653</v>
      </c>
      <c r="F29" s="14">
        <v>13120</v>
      </c>
    </row>
    <row r="30" spans="1:7" s="27" customFormat="1" ht="20.100000000000001" customHeight="1">
      <c r="A30" s="34" t="s">
        <v>23</v>
      </c>
      <c r="B30" s="13">
        <v>26749</v>
      </c>
      <c r="C30" s="13">
        <v>214703</v>
      </c>
      <c r="D30" s="13">
        <v>641640</v>
      </c>
      <c r="E30" s="13">
        <v>1304715</v>
      </c>
      <c r="F30" s="13">
        <v>2187807</v>
      </c>
    </row>
    <row r="31" spans="1:7" s="29" customFormat="1" ht="20.100000000000001" customHeight="1">
      <c r="A31" s="28" t="s">
        <v>24</v>
      </c>
      <c r="B31" s="17">
        <v>41</v>
      </c>
      <c r="C31" s="17">
        <v>5677</v>
      </c>
      <c r="D31" s="17">
        <v>24168</v>
      </c>
      <c r="E31" s="17">
        <v>161805</v>
      </c>
      <c r="F31" s="17">
        <v>191691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v>26708</v>
      </c>
      <c r="C33" s="13">
        <v>209026</v>
      </c>
      <c r="D33" s="13">
        <v>617472</v>
      </c>
      <c r="E33" s="13">
        <v>1142910</v>
      </c>
      <c r="F33" s="13">
        <v>1996116</v>
      </c>
    </row>
    <row r="34" spans="1:6" s="29" customFormat="1" ht="40.15" customHeight="1">
      <c r="A34" s="43" t="s">
        <v>36</v>
      </c>
      <c r="B34" s="18">
        <v>0.3</v>
      </c>
      <c r="C34" s="18">
        <v>0.4</v>
      </c>
      <c r="D34" s="18">
        <v>0.4</v>
      </c>
      <c r="E34" s="18">
        <v>0.5</v>
      </c>
      <c r="F34" s="18">
        <v>0.5</v>
      </c>
    </row>
    <row r="35" spans="1:6" s="29" customFormat="1" ht="20.100000000000001" customHeight="1">
      <c r="A35" s="42" t="s">
        <v>27</v>
      </c>
      <c r="B35" s="18">
        <v>4.2</v>
      </c>
      <c r="C35" s="18">
        <v>3.1</v>
      </c>
      <c r="D35" s="18">
        <v>2.8</v>
      </c>
      <c r="E35" s="18">
        <v>4</v>
      </c>
      <c r="F35" s="18">
        <v>3.5</v>
      </c>
    </row>
    <row r="36" spans="1:6" s="29" customFormat="1" ht="20.100000000000001" customHeight="1">
      <c r="A36" s="42" t="s">
        <v>28</v>
      </c>
      <c r="B36" s="18">
        <v>87.3</v>
      </c>
      <c r="C36" s="18">
        <v>107.5</v>
      </c>
      <c r="D36" s="18">
        <v>116.2</v>
      </c>
      <c r="E36" s="18">
        <v>149.69999999999999</v>
      </c>
      <c r="F36" s="18">
        <v>131.30000000000001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</row>
    <row r="39" spans="1:6" ht="12" customHeight="1">
      <c r="A39" s="46" t="s">
        <v>43</v>
      </c>
      <c r="B39" s="47"/>
      <c r="C39" s="20"/>
    </row>
    <row r="40" spans="1:6" ht="12" customHeight="1">
      <c r="A40" s="19" t="s">
        <v>42</v>
      </c>
      <c r="B40" s="19"/>
      <c r="C40" s="24"/>
    </row>
    <row r="41" spans="1:6">
      <c r="A41" s="51" t="s">
        <v>40</v>
      </c>
      <c r="B41" s="52"/>
      <c r="C41" s="52"/>
    </row>
    <row r="42" spans="1:6">
      <c r="B42" s="25"/>
      <c r="C42" s="25"/>
    </row>
  </sheetData>
  <mergeCells count="5">
    <mergeCell ref="A41:C41"/>
    <mergeCell ref="A8:A10"/>
    <mergeCell ref="B8:F8"/>
    <mergeCell ref="B10:F10"/>
    <mergeCell ref="A39:B39"/>
  </mergeCells>
  <phoneticPr fontId="2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2"/>
  <sheetViews>
    <sheetView zoomScaleNormal="100" workbookViewId="0"/>
  </sheetViews>
  <sheetFormatPr baseColWidth="10" defaultColWidth="13.85546875" defaultRowHeight="12.75"/>
  <cols>
    <col min="1" max="1" width="31.28515625" customWidth="1"/>
    <col min="2" max="6" width="13.7109375" customWidth="1"/>
  </cols>
  <sheetData>
    <row r="1" spans="1:9" ht="20.45" customHeight="1">
      <c r="A1" s="1"/>
      <c r="B1" s="1"/>
      <c r="C1" s="1"/>
      <c r="D1" s="1"/>
      <c r="E1" s="2"/>
      <c r="F1" s="3"/>
    </row>
    <row r="2" spans="1:9" ht="12" customHeight="1">
      <c r="A2" s="4"/>
      <c r="B2" s="4"/>
      <c r="C2" s="4"/>
      <c r="D2" s="4"/>
      <c r="E2" s="4"/>
      <c r="F2" s="4"/>
    </row>
    <row r="3" spans="1:9" ht="12" customHeight="1">
      <c r="A3" s="5"/>
      <c r="B3" s="5"/>
      <c r="C3" s="5"/>
      <c r="D3" s="5"/>
      <c r="E3" s="5"/>
      <c r="F3" s="5"/>
    </row>
    <row r="4" spans="1:9" ht="12" customHeight="1">
      <c r="A4" s="5"/>
      <c r="B4" s="5"/>
      <c r="C4" s="5"/>
      <c r="D4" s="5"/>
      <c r="E4" s="5"/>
      <c r="F4" s="5"/>
    </row>
    <row r="5" spans="1:9" ht="12" customHeight="1">
      <c r="A5" s="6"/>
      <c r="B5" s="6"/>
      <c r="C5" s="5"/>
      <c r="D5" s="5"/>
      <c r="E5" s="5"/>
      <c r="F5" s="5"/>
    </row>
    <row r="6" spans="1:9" ht="12" customHeight="1">
      <c r="A6" s="6"/>
      <c r="B6" s="6"/>
      <c r="C6" s="7"/>
      <c r="D6" s="7"/>
      <c r="E6" s="7"/>
      <c r="F6" s="5"/>
    </row>
    <row r="7" spans="1:9" ht="12" customHeight="1">
      <c r="A7" s="8"/>
      <c r="B7" s="8"/>
      <c r="C7" s="9"/>
      <c r="D7" s="9"/>
      <c r="E7" s="9"/>
      <c r="F7" s="10"/>
    </row>
    <row r="8" spans="1:9" ht="20.100000000000001" customHeight="1">
      <c r="A8" s="48" t="s">
        <v>0</v>
      </c>
      <c r="B8" s="48" t="s">
        <v>1</v>
      </c>
      <c r="C8" s="48"/>
      <c r="D8" s="48"/>
      <c r="E8" s="48"/>
      <c r="F8" s="48"/>
      <c r="H8" s="45"/>
      <c r="I8" s="45"/>
    </row>
    <row r="9" spans="1:9" ht="20.100000000000001" customHeight="1">
      <c r="A9" s="48"/>
      <c r="B9" s="11" t="s">
        <v>2</v>
      </c>
      <c r="C9" s="12" t="s">
        <v>3</v>
      </c>
      <c r="D9" s="12" t="s">
        <v>4</v>
      </c>
      <c r="E9" s="12" t="s">
        <v>5</v>
      </c>
      <c r="F9" s="12" t="s">
        <v>6</v>
      </c>
    </row>
    <row r="10" spans="1:9" ht="20.100000000000001" customHeight="1">
      <c r="A10" s="48"/>
      <c r="B10" s="50" t="s">
        <v>7</v>
      </c>
      <c r="C10" s="50"/>
      <c r="D10" s="50"/>
      <c r="E10" s="50"/>
      <c r="F10" s="50"/>
    </row>
    <row r="11" spans="1:9" s="27" customFormat="1" ht="20.100000000000001" customHeight="1">
      <c r="A11" s="26" t="s">
        <v>8</v>
      </c>
      <c r="B11" s="13">
        <v>16545</v>
      </c>
      <c r="C11" s="13">
        <v>117222</v>
      </c>
      <c r="D11" s="13">
        <v>398104</v>
      </c>
      <c r="E11" s="13">
        <v>764122</v>
      </c>
      <c r="F11" s="13">
        <v>1295991</v>
      </c>
    </row>
    <row r="12" spans="1:9" s="29" customFormat="1" ht="12.95" customHeight="1">
      <c r="A12" s="28" t="s">
        <v>9</v>
      </c>
      <c r="B12" s="14"/>
      <c r="C12" s="14"/>
      <c r="D12" s="14"/>
      <c r="E12" s="15"/>
      <c r="F12" s="14"/>
    </row>
    <row r="13" spans="1:9" s="29" customFormat="1" ht="20.100000000000001" customHeight="1">
      <c r="A13" s="37" t="s">
        <v>10</v>
      </c>
      <c r="B13" s="14">
        <v>2873</v>
      </c>
      <c r="C13" s="14">
        <v>38262</v>
      </c>
      <c r="D13" s="14">
        <v>111317</v>
      </c>
      <c r="E13" s="16">
        <v>221311</v>
      </c>
      <c r="F13" s="14">
        <v>373763</v>
      </c>
    </row>
    <row r="14" spans="1:9" s="29" customFormat="1" ht="20.100000000000001" customHeight="1">
      <c r="A14" s="37" t="s">
        <v>11</v>
      </c>
      <c r="B14" s="14">
        <v>7409</v>
      </c>
      <c r="C14" s="14">
        <v>41618</v>
      </c>
      <c r="D14" s="14">
        <v>135180</v>
      </c>
      <c r="E14" s="16">
        <v>225786</v>
      </c>
      <c r="F14" s="14">
        <v>409994</v>
      </c>
    </row>
    <row r="15" spans="1:9" s="29" customFormat="1" ht="20.100000000000001" customHeight="1">
      <c r="A15" s="37" t="s">
        <v>12</v>
      </c>
      <c r="B15" s="14">
        <v>2081</v>
      </c>
      <c r="C15" s="14">
        <v>13864</v>
      </c>
      <c r="D15" s="14">
        <v>46964</v>
      </c>
      <c r="E15" s="16">
        <v>134304</v>
      </c>
      <c r="F15" s="14">
        <v>197213</v>
      </c>
    </row>
    <row r="16" spans="1:9" s="29" customFormat="1" ht="20.100000000000001" customHeight="1">
      <c r="A16" s="37" t="s">
        <v>13</v>
      </c>
      <c r="B16" s="14">
        <v>4181</v>
      </c>
      <c r="C16" s="14">
        <v>23478</v>
      </c>
      <c r="D16" s="14">
        <v>104642</v>
      </c>
      <c r="E16" s="16">
        <v>182721</v>
      </c>
      <c r="F16" s="14">
        <v>315022</v>
      </c>
    </row>
    <row r="17" spans="1:7" s="27" customFormat="1" ht="20.100000000000001" customHeight="1">
      <c r="A17" s="26" t="s">
        <v>14</v>
      </c>
      <c r="B17" s="13">
        <v>9284</v>
      </c>
      <c r="C17" s="13">
        <v>99384</v>
      </c>
      <c r="D17" s="13">
        <v>234363</v>
      </c>
      <c r="E17" s="13">
        <v>473678</v>
      </c>
      <c r="F17" s="13">
        <v>816709</v>
      </c>
    </row>
    <row r="18" spans="1:7" s="29" customFormat="1" ht="12.95" customHeight="1">
      <c r="A18" s="28" t="s">
        <v>9</v>
      </c>
      <c r="B18" s="14"/>
      <c r="C18" s="15"/>
      <c r="D18" s="15"/>
      <c r="E18" s="14"/>
      <c r="F18" s="14"/>
    </row>
    <row r="19" spans="1:7" s="29" customFormat="1" ht="20.100000000000001" customHeight="1">
      <c r="A19" s="38" t="s">
        <v>15</v>
      </c>
      <c r="B19" s="14">
        <v>6748</v>
      </c>
      <c r="C19" s="14">
        <v>65942</v>
      </c>
      <c r="D19" s="14">
        <v>166463</v>
      </c>
      <c r="E19" s="14">
        <v>366630</v>
      </c>
      <c r="F19" s="14">
        <v>605783</v>
      </c>
    </row>
    <row r="20" spans="1:7" s="29" customFormat="1" ht="12.95" customHeight="1">
      <c r="A20" s="37" t="s">
        <v>16</v>
      </c>
      <c r="B20" s="14"/>
      <c r="C20" s="14"/>
      <c r="D20" s="14"/>
      <c r="E20" s="14"/>
      <c r="F20" s="14"/>
    </row>
    <row r="21" spans="1:7" s="29" customFormat="1" ht="20.100000000000001" customHeight="1">
      <c r="A21" s="37" t="s">
        <v>17</v>
      </c>
      <c r="B21" s="14">
        <v>764</v>
      </c>
      <c r="C21" s="14">
        <v>8920</v>
      </c>
      <c r="D21" s="14">
        <v>20019</v>
      </c>
      <c r="E21" s="14">
        <v>20989</v>
      </c>
      <c r="F21" s="14">
        <v>50691</v>
      </c>
    </row>
    <row r="22" spans="1:7" s="29" customFormat="1" ht="20.100000000000001" customHeight="1">
      <c r="A22" s="37" t="s">
        <v>18</v>
      </c>
      <c r="B22" s="14">
        <v>4108</v>
      </c>
      <c r="C22" s="14">
        <v>45555</v>
      </c>
      <c r="D22" s="14">
        <v>109452</v>
      </c>
      <c r="E22" s="14">
        <v>269081</v>
      </c>
      <c r="F22" s="14">
        <v>428197</v>
      </c>
    </row>
    <row r="23" spans="1:7" s="29" customFormat="1" ht="20.100000000000001" customHeight="1">
      <c r="A23" s="37" t="s">
        <v>19</v>
      </c>
      <c r="B23" s="14">
        <v>2536</v>
      </c>
      <c r="C23" s="14">
        <v>33442</v>
      </c>
      <c r="D23" s="14">
        <v>67900</v>
      </c>
      <c r="E23" s="14">
        <v>107048</v>
      </c>
      <c r="F23" s="14">
        <v>210926</v>
      </c>
    </row>
    <row r="24" spans="1:7" s="29" customFormat="1" ht="20.100000000000001" customHeight="1">
      <c r="A24" s="36" t="s">
        <v>20</v>
      </c>
      <c r="B24" s="14">
        <v>114</v>
      </c>
      <c r="C24" s="14">
        <v>553</v>
      </c>
      <c r="D24" s="14">
        <v>1916</v>
      </c>
      <c r="E24" s="14">
        <v>1084</v>
      </c>
      <c r="F24" s="14">
        <v>3668</v>
      </c>
    </row>
    <row r="25" spans="1:7" s="29" customFormat="1" ht="12.95" customHeight="1">
      <c r="A25" s="40" t="s">
        <v>16</v>
      </c>
      <c r="B25" s="14"/>
      <c r="C25" s="14"/>
      <c r="D25" s="14"/>
      <c r="E25" s="14"/>
      <c r="F25" s="14"/>
    </row>
    <row r="26" spans="1:7" s="29" customFormat="1" ht="20.100000000000001" customHeight="1">
      <c r="A26" s="39" t="s">
        <v>34</v>
      </c>
      <c r="B26" s="14">
        <v>8</v>
      </c>
      <c r="C26" s="14">
        <v>64</v>
      </c>
      <c r="D26" s="14">
        <v>647</v>
      </c>
      <c r="E26" s="14">
        <v>391</v>
      </c>
      <c r="F26" s="14">
        <v>1110</v>
      </c>
    </row>
    <row r="27" spans="1:7" s="29" customFormat="1" ht="20.100000000000001" customHeight="1">
      <c r="A27" s="30" t="s">
        <v>21</v>
      </c>
      <c r="B27" s="14">
        <v>107</v>
      </c>
      <c r="C27" s="14">
        <v>1600</v>
      </c>
      <c r="D27" s="14">
        <v>1584</v>
      </c>
      <c r="E27" s="14">
        <v>2687</v>
      </c>
      <c r="F27" s="14">
        <v>5978</v>
      </c>
    </row>
    <row r="28" spans="1:7" s="27" customFormat="1" ht="40.15" customHeight="1">
      <c r="A28" s="31" t="s">
        <v>35</v>
      </c>
      <c r="B28" s="13">
        <v>26049</v>
      </c>
      <c r="C28" s="13">
        <v>218759</v>
      </c>
      <c r="D28" s="13">
        <v>635967</v>
      </c>
      <c r="E28" s="13">
        <v>1241571</v>
      </c>
      <c r="F28" s="13">
        <v>2122346</v>
      </c>
      <c r="G28" s="32"/>
    </row>
    <row r="29" spans="1:7" s="29" customFormat="1" ht="20.100000000000001" customHeight="1">
      <c r="A29" s="33" t="s">
        <v>22</v>
      </c>
      <c r="B29" s="15">
        <v>234</v>
      </c>
      <c r="C29" s="14">
        <v>925</v>
      </c>
      <c r="D29" s="14">
        <v>3040</v>
      </c>
      <c r="E29" s="14">
        <v>8580</v>
      </c>
      <c r="F29" s="14">
        <v>12779</v>
      </c>
    </row>
    <row r="30" spans="1:7" s="27" customFormat="1" ht="20.100000000000001" customHeight="1">
      <c r="A30" s="34" t="s">
        <v>23</v>
      </c>
      <c r="B30" s="13">
        <v>26283</v>
      </c>
      <c r="C30" s="13">
        <v>219684</v>
      </c>
      <c r="D30" s="13">
        <v>639208</v>
      </c>
      <c r="E30" s="13">
        <v>1252328</v>
      </c>
      <c r="F30" s="13">
        <v>2137502</v>
      </c>
    </row>
    <row r="31" spans="1:7" s="29" customFormat="1" ht="20.100000000000001" customHeight="1">
      <c r="A31" s="28" t="s">
        <v>24</v>
      </c>
      <c r="B31" s="17">
        <v>46</v>
      </c>
      <c r="C31" s="17">
        <v>6763</v>
      </c>
      <c r="D31" s="17">
        <v>25598</v>
      </c>
      <c r="E31" s="17">
        <v>160239</v>
      </c>
      <c r="F31" s="17">
        <v>192646</v>
      </c>
    </row>
    <row r="32" spans="1:7" s="27" customFormat="1" ht="12.95" customHeight="1">
      <c r="A32" s="26" t="s">
        <v>25</v>
      </c>
      <c r="B32" s="35"/>
      <c r="C32" s="35"/>
      <c r="D32" s="35"/>
      <c r="E32" s="35"/>
      <c r="F32" s="35"/>
    </row>
    <row r="33" spans="1:6" s="27" customFormat="1" ht="20.100000000000001" customHeight="1">
      <c r="A33" s="41" t="s">
        <v>26</v>
      </c>
      <c r="B33" s="13">
        <v>26237</v>
      </c>
      <c r="C33" s="13">
        <v>212920</v>
      </c>
      <c r="D33" s="13">
        <v>613610</v>
      </c>
      <c r="E33" s="13">
        <v>1092089</v>
      </c>
      <c r="F33" s="13">
        <v>1944856</v>
      </c>
    </row>
    <row r="34" spans="1:6" s="29" customFormat="1" ht="40.15" customHeight="1">
      <c r="A34" s="43" t="s">
        <v>36</v>
      </c>
      <c r="B34" s="18">
        <v>0.3</v>
      </c>
      <c r="C34" s="18">
        <v>0.4</v>
      </c>
      <c r="D34" s="18">
        <v>0.4</v>
      </c>
      <c r="E34" s="18">
        <v>0.5</v>
      </c>
      <c r="F34" s="18">
        <v>0.5</v>
      </c>
    </row>
    <row r="35" spans="1:6" s="29" customFormat="1" ht="20.100000000000001" customHeight="1">
      <c r="A35" s="42" t="s">
        <v>27</v>
      </c>
      <c r="B35" s="18">
        <v>4</v>
      </c>
      <c r="C35" s="18">
        <v>3.1</v>
      </c>
      <c r="D35" s="18">
        <v>2.8</v>
      </c>
      <c r="E35" s="18">
        <v>3.9</v>
      </c>
      <c r="F35" s="18">
        <v>3.4</v>
      </c>
    </row>
    <row r="36" spans="1:6" s="29" customFormat="1" ht="20.100000000000001" customHeight="1">
      <c r="A36" s="42" t="s">
        <v>28</v>
      </c>
      <c r="B36" s="18">
        <v>88.6</v>
      </c>
      <c r="C36" s="18">
        <v>109.9</v>
      </c>
      <c r="D36" s="18">
        <v>115.6</v>
      </c>
      <c r="E36" s="18">
        <v>142.6</v>
      </c>
      <c r="F36" s="18">
        <v>128</v>
      </c>
    </row>
    <row r="37" spans="1:6">
      <c r="A37" s="5"/>
      <c r="B37" s="5"/>
      <c r="C37" s="5"/>
      <c r="D37" s="5"/>
      <c r="E37" s="5"/>
      <c r="F37" s="5"/>
    </row>
    <row r="38" spans="1:6" ht="12" customHeight="1">
      <c r="A38" s="19" t="s">
        <v>29</v>
      </c>
      <c r="B38" s="20"/>
    </row>
    <row r="39" spans="1:6" ht="12" customHeight="1">
      <c r="A39" s="46" t="s">
        <v>41</v>
      </c>
      <c r="B39" s="47"/>
      <c r="C39" s="20"/>
    </row>
    <row r="40" spans="1:6" ht="12" customHeight="1">
      <c r="A40" s="19" t="s">
        <v>42</v>
      </c>
      <c r="B40" s="19"/>
      <c r="C40" s="24"/>
    </row>
    <row r="41" spans="1:6">
      <c r="A41" s="51" t="s">
        <v>40</v>
      </c>
      <c r="B41" s="52"/>
      <c r="C41" s="52"/>
    </row>
    <row r="42" spans="1:6">
      <c r="B42" s="25"/>
      <c r="C42" s="25"/>
    </row>
  </sheetData>
  <mergeCells count="5">
    <mergeCell ref="A41:C41"/>
    <mergeCell ref="A8:A10"/>
    <mergeCell ref="B8:F8"/>
    <mergeCell ref="B10:F10"/>
    <mergeCell ref="A39:B39"/>
  </mergeCells>
  <phoneticPr fontId="2" type="noConversion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11_004_17</vt:lpstr>
      <vt:lpstr>11_004_16</vt:lpstr>
      <vt:lpstr>11_004_15</vt:lpstr>
      <vt:lpstr>11_004_14</vt:lpstr>
      <vt:lpstr>11_004_13</vt:lpstr>
      <vt:lpstr>11_004_12</vt:lpstr>
      <vt:lpstr>11_004_11</vt:lpstr>
      <vt:lpstr>11_004_10</vt:lpstr>
      <vt:lpstr>11_004_09</vt:lpstr>
      <vt:lpstr>11_004_08</vt:lpstr>
      <vt:lpstr>11_004_07</vt:lpstr>
      <vt:lpstr>11_004_06</vt:lpstr>
      <vt:lpstr>11_004_05</vt:lpstr>
      <vt:lpstr>11_004_04</vt:lpstr>
      <vt:lpstr>11_004_03</vt:lpstr>
      <vt:lpstr>11_004_02</vt:lpstr>
      <vt:lpstr>11_004_01</vt:lpstr>
      <vt:lpstr>11_004_00</vt:lpstr>
      <vt:lpstr>'11_004_00'!Druckbereich</vt:lpstr>
      <vt:lpstr>'11_004_01'!Druckbereich</vt:lpstr>
      <vt:lpstr>'11_004_02'!Druckbereich</vt:lpstr>
      <vt:lpstr>'11_004_03'!Druckbereich</vt:lpstr>
      <vt:lpstr>'11_004_04'!Druckbereich</vt:lpstr>
      <vt:lpstr>'11_004_05'!Druckbereich</vt:lpstr>
      <vt:lpstr>'11_004_06'!Druckbereich</vt:lpstr>
      <vt:lpstr>'11_004_07'!Druckbereich</vt:lpstr>
      <vt:lpstr>'11_004_08'!Druckbereich</vt:lpstr>
      <vt:lpstr>'11_004_09'!Druckbereich</vt:lpstr>
      <vt:lpstr>'11_004_10'!Druckbereich</vt:lpstr>
      <vt:lpstr>'11_004_11'!Druckbereich</vt:lpstr>
      <vt:lpstr>'11_004_12'!Druckbereich</vt:lpstr>
      <vt:lpstr>'11_004_13'!Druckbereich</vt:lpstr>
      <vt:lpstr>'11_004_14'!Druckbereich</vt:lpstr>
      <vt:lpstr>'11_004_15'!Druckbereich</vt:lpstr>
      <vt:lpstr>'11_004_16'!Druckbereich</vt:lpstr>
      <vt:lpstr>'11_004_17'!Druckbereich</vt:lpstr>
    </vt:vector>
  </TitlesOfParts>
  <Company>lav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11.004</dc:title>
  <dc:creator>LAV</dc:creator>
  <cp:lastModifiedBy>Gräfe</cp:lastModifiedBy>
  <cp:lastPrinted>2019-01-16T09:38:16Z</cp:lastPrinted>
  <dcterms:created xsi:type="dcterms:W3CDTF">2008-06-10T08:11:55Z</dcterms:created>
  <dcterms:modified xsi:type="dcterms:W3CDTF">2019-11-11T13:01:29Z</dcterms:modified>
</cp:coreProperties>
</file>